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6" windowHeight="11760" activeTab="5"/>
  </bookViews>
  <sheets>
    <sheet name="ENCARGOS SOCIAS" sheetId="24" r:id="rId1"/>
    <sheet name="COMPOSIÇÃO DO BDI" sheetId="4" r:id="rId2"/>
    <sheet name="PLANILHA GERAL" sheetId="23" r:id="rId3"/>
    <sheet name="PLANILHA TRECHO1" sheetId="1" r:id="rId4"/>
    <sheet name="PLANILHA TRECHO2" sheetId="6" r:id="rId5"/>
    <sheet name="PLANILHA TRECHO3" sheetId="7" r:id="rId6"/>
    <sheet name="CRONOGRAMA FISICO" sheetId="5" r:id="rId7"/>
    <sheet name="CONCRETO" sheetId="22" r:id="rId8"/>
    <sheet name="COMP ESC.MEC" sheetId="21" r:id="rId9"/>
    <sheet name="COMP ESC.MAN" sheetId="20" r:id="rId10"/>
    <sheet name="COMP 12-400" sheetId="8" r:id="rId11"/>
    <sheet name="COMP 11-400" sheetId="10" r:id="rId12"/>
    <sheet name="COMP 9-400" sheetId="11" r:id="rId13"/>
    <sheet name="COMP CRUZ" sheetId="12" r:id="rId14"/>
    <sheet name="COMP CABO" sheetId="13" r:id="rId15"/>
    <sheet name="COMP EST" sheetId="14" r:id="rId16"/>
    <sheet name="COMP LUM" sheetId="15" r:id="rId17"/>
    <sheet name="COMP BRACO" sheetId="16" r:id="rId18"/>
    <sheet name="COMP MED" sheetId="17" r:id="rId19"/>
    <sheet name="COMP REF1000" sheetId="19" r:id="rId20"/>
    <sheet name="Plan1" sheetId="25" r:id="rId21"/>
  </sheets>
  <externalReferences>
    <externalReference r:id="rId22"/>
  </externalReferences>
  <definedNames>
    <definedName name="_xlnm.Print_Area" localSheetId="11">'COMP 11-400'!$A$1:$F$31</definedName>
    <definedName name="_xlnm.Print_Area" localSheetId="10">'COMP 12-400'!$A$1:$F$31</definedName>
    <definedName name="_xlnm.Print_Area" localSheetId="12">'COMP 9-400'!$A$1:$F$31</definedName>
    <definedName name="_xlnm.Print_Area" localSheetId="17">'COMP BRACO'!$A$1:$F$31</definedName>
    <definedName name="_xlnm.Print_Area" localSheetId="14">'COMP CABO'!$A$1:$F$30</definedName>
    <definedName name="_xlnm.Print_Area" localSheetId="13">'COMP CRUZ'!$A$1:$F$31</definedName>
    <definedName name="_xlnm.Print_Area" localSheetId="9">'COMP ESC.MAN'!$A$1:$F$29</definedName>
    <definedName name="_xlnm.Print_Area" localSheetId="8">'COMP ESC.MEC'!$A$1:$F$30</definedName>
    <definedName name="_xlnm.Print_Area" localSheetId="15">'COMP EST'!$A$1:$F$36</definedName>
    <definedName name="_xlnm.Print_Area" localSheetId="16">'COMP LUM'!$A$1:$F$31</definedName>
    <definedName name="_xlnm.Print_Area" localSheetId="18">'COMP MED'!$A$1:$F$44</definedName>
    <definedName name="_xlnm.Print_Area" localSheetId="19">'COMP REF1000'!$A$1:$F$34</definedName>
    <definedName name="_xlnm.Print_Area" localSheetId="7">CONCRETO!$A$1:$F$30</definedName>
    <definedName name="_xlnm.Print_Area" localSheetId="0">'ENCARGOS SOCIAS'!$A$1:$F$29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8" i="19" l="1"/>
  <c r="F38" i="17"/>
  <c r="F25" i="16"/>
  <c r="F25" i="15"/>
  <c r="F30" i="14"/>
  <c r="F24" i="13"/>
  <c r="F25" i="12"/>
  <c r="F25" i="11"/>
  <c r="F25" i="10"/>
  <c r="F25" i="8"/>
  <c r="F23" i="20"/>
  <c r="F24" i="21"/>
  <c r="F44" i="24"/>
  <c r="E44" i="24"/>
  <c r="D44" i="24"/>
  <c r="C44" i="24"/>
  <c r="F39" i="24"/>
  <c r="E39" i="24"/>
  <c r="D39" i="24"/>
  <c r="C39" i="24"/>
  <c r="F31" i="24"/>
  <c r="E31" i="24"/>
  <c r="D31" i="24"/>
  <c r="C31" i="24"/>
  <c r="F18" i="24"/>
  <c r="F46" i="24" s="1"/>
  <c r="E18" i="24"/>
  <c r="D18" i="24"/>
  <c r="C18" i="24"/>
  <c r="F66" i="23"/>
  <c r="F34" i="7"/>
  <c r="F31" i="6"/>
  <c r="F32" i="1"/>
  <c r="C46" i="24" l="1"/>
  <c r="D46" i="24"/>
  <c r="E46" i="24"/>
  <c r="B12" i="5" l="1"/>
  <c r="B11" i="5"/>
  <c r="B10" i="5"/>
  <c r="F11" i="21"/>
  <c r="F21" i="22" l="1"/>
  <c r="F20" i="22"/>
  <c r="F17" i="22"/>
  <c r="F14" i="22"/>
  <c r="F15" i="22" s="1"/>
  <c r="F11" i="22"/>
  <c r="F21" i="21"/>
  <c r="F18" i="21"/>
  <c r="F15" i="21"/>
  <c r="F14" i="21"/>
  <c r="F12" i="21"/>
  <c r="F20" i="20"/>
  <c r="F21" i="20" s="1"/>
  <c r="F17" i="20"/>
  <c r="F14" i="20"/>
  <c r="F15" i="20" s="1"/>
  <c r="F11" i="20"/>
  <c r="F12" i="20" s="1"/>
  <c r="F18" i="20" l="1"/>
  <c r="F25" i="20" s="1"/>
  <c r="F22" i="21"/>
  <c r="F16" i="21"/>
  <c r="F19" i="21"/>
  <c r="F18" i="22"/>
  <c r="F22" i="22"/>
  <c r="F24" i="22" s="1"/>
  <c r="F12" i="22"/>
  <c r="G50" i="23" l="1"/>
  <c r="G34" i="23"/>
  <c r="G19" i="23"/>
  <c r="F26" i="21"/>
  <c r="F27" i="21" s="1"/>
  <c r="F28" i="21" s="1"/>
  <c r="F26" i="20"/>
  <c r="F27" i="20" s="1"/>
  <c r="G16" i="6"/>
  <c r="G17" i="1"/>
  <c r="G17" i="7"/>
  <c r="F26" i="22"/>
  <c r="E11" i="19"/>
  <c r="E11" i="15"/>
  <c r="E11" i="16"/>
  <c r="G18" i="1" l="1"/>
  <c r="G51" i="23"/>
  <c r="G35" i="23"/>
  <c r="G18" i="7"/>
  <c r="G20" i="23"/>
  <c r="G17" i="6"/>
  <c r="F27" i="22"/>
  <c r="F28" i="22" s="1"/>
  <c r="G52" i="23"/>
  <c r="G36" i="23"/>
  <c r="G21" i="23"/>
  <c r="G18" i="6"/>
  <c r="G19" i="7"/>
  <c r="G19" i="1"/>
  <c r="F25" i="19"/>
  <c r="F24" i="19"/>
  <c r="F21" i="19"/>
  <c r="F22" i="19" s="1"/>
  <c r="F18" i="19"/>
  <c r="F15" i="19"/>
  <c r="F14" i="19"/>
  <c r="F13" i="19"/>
  <c r="F12" i="19"/>
  <c r="F11" i="19"/>
  <c r="F23" i="17"/>
  <c r="F24" i="17"/>
  <c r="F19" i="19" l="1"/>
  <c r="F26" i="19"/>
  <c r="F16" i="19"/>
  <c r="F30" i="19" l="1"/>
  <c r="G62" i="23" s="1"/>
  <c r="F31" i="19" l="1"/>
  <c r="F32" i="19" s="1"/>
  <c r="G30" i="7"/>
  <c r="H11" i="5"/>
  <c r="H12" i="5"/>
  <c r="E11" i="5"/>
  <c r="E12" i="5"/>
  <c r="H9" i="5"/>
  <c r="E9" i="5"/>
  <c r="I5" i="7"/>
  <c r="I4" i="7"/>
  <c r="C3" i="7"/>
  <c r="I5" i="6"/>
  <c r="I4" i="6"/>
  <c r="C3" i="6"/>
  <c r="F15" i="14"/>
  <c r="F35" i="17" l="1"/>
  <c r="F34" i="17"/>
  <c r="F31" i="17"/>
  <c r="F30" i="17"/>
  <c r="F27" i="17"/>
  <c r="F22" i="17"/>
  <c r="F21" i="17"/>
  <c r="F20" i="17"/>
  <c r="F19" i="17"/>
  <c r="F18" i="17"/>
  <c r="F17" i="17"/>
  <c r="A17" i="17"/>
  <c r="A18" i="17" s="1"/>
  <c r="F16" i="17"/>
  <c r="F15" i="17"/>
  <c r="F14" i="17"/>
  <c r="F13" i="17"/>
  <c r="F12" i="17"/>
  <c r="F11" i="17"/>
  <c r="F22" i="16"/>
  <c r="F21" i="16"/>
  <c r="F18" i="16"/>
  <c r="F19" i="16" s="1"/>
  <c r="F15" i="16"/>
  <c r="F16" i="16" s="1"/>
  <c r="F12" i="16"/>
  <c r="F11" i="16"/>
  <c r="F22" i="15"/>
  <c r="F21" i="15"/>
  <c r="F18" i="15"/>
  <c r="F19" i="15" s="1"/>
  <c r="F15" i="15"/>
  <c r="F12" i="15"/>
  <c r="F11" i="15"/>
  <c r="F13" i="15" l="1"/>
  <c r="F25" i="17"/>
  <c r="F23" i="15"/>
  <c r="F36" i="17"/>
  <c r="F32" i="17"/>
  <c r="F28" i="17"/>
  <c r="F23" i="16"/>
  <c r="F13" i="16"/>
  <c r="F16" i="15"/>
  <c r="F27" i="16" l="1"/>
  <c r="F28" i="16" s="1"/>
  <c r="F29" i="16" s="1"/>
  <c r="F27" i="15"/>
  <c r="F40" i="17"/>
  <c r="G27" i="7" l="1"/>
  <c r="G25" i="6"/>
  <c r="G28" i="23"/>
  <c r="G60" i="23"/>
  <c r="G43" i="23"/>
  <c r="G42" i="23"/>
  <c r="G27" i="23"/>
  <c r="G59" i="23"/>
  <c r="G26" i="1"/>
  <c r="F28" i="15"/>
  <c r="F29" i="15" s="1"/>
  <c r="G26" i="23"/>
  <c r="G41" i="23"/>
  <c r="G58" i="23"/>
  <c r="G25" i="1"/>
  <c r="G24" i="6"/>
  <c r="G26" i="7"/>
  <c r="F41" i="17"/>
  <c r="F42" i="17" s="1"/>
  <c r="G26" i="6"/>
  <c r="G28" i="7"/>
  <c r="G27" i="1"/>
  <c r="F27" i="14" l="1"/>
  <c r="F26" i="14"/>
  <c r="F23" i="14"/>
  <c r="F24" i="14" s="1"/>
  <c r="F20" i="14"/>
  <c r="F17" i="14"/>
  <c r="A17" i="14"/>
  <c r="F16" i="14"/>
  <c r="F14" i="14"/>
  <c r="F13" i="14"/>
  <c r="F12" i="14"/>
  <c r="F11" i="14"/>
  <c r="F14" i="13"/>
  <c r="F21" i="13"/>
  <c r="F20" i="13"/>
  <c r="F17" i="13"/>
  <c r="F11" i="13"/>
  <c r="F22" i="12"/>
  <c r="F21" i="12"/>
  <c r="F18" i="12"/>
  <c r="F19" i="12" s="1"/>
  <c r="F15" i="12"/>
  <c r="F12" i="12"/>
  <c r="F11" i="12"/>
  <c r="F22" i="11"/>
  <c r="F21" i="11"/>
  <c r="F20" i="11"/>
  <c r="F17" i="11"/>
  <c r="F14" i="11"/>
  <c r="F15" i="11" s="1"/>
  <c r="F11" i="11"/>
  <c r="F22" i="10"/>
  <c r="F21" i="10"/>
  <c r="F20" i="10"/>
  <c r="F17" i="10"/>
  <c r="F18" i="10" s="1"/>
  <c r="F14" i="10"/>
  <c r="F11" i="10"/>
  <c r="F12" i="10" s="1"/>
  <c r="F20" i="8"/>
  <c r="F21" i="8"/>
  <c r="F22" i="8"/>
  <c r="F17" i="8"/>
  <c r="F18" i="8" s="1"/>
  <c r="F14" i="8"/>
  <c r="F11" i="8"/>
  <c r="F15" i="13" l="1"/>
  <c r="F16" i="12"/>
  <c r="F15" i="10"/>
  <c r="F23" i="11"/>
  <c r="F18" i="11"/>
  <c r="F21" i="14"/>
  <c r="F28" i="14"/>
  <c r="F18" i="14"/>
  <c r="F22" i="13"/>
  <c r="F23" i="12"/>
  <c r="F18" i="13"/>
  <c r="F12" i="13"/>
  <c r="F12" i="11"/>
  <c r="F13" i="12"/>
  <c r="F23" i="10"/>
  <c r="F15" i="8"/>
  <c r="F23" i="8"/>
  <c r="F12" i="8"/>
  <c r="F12" i="5"/>
  <c r="F27" i="10" l="1"/>
  <c r="F27" i="11"/>
  <c r="F32" i="14"/>
  <c r="F27" i="12"/>
  <c r="G49" i="23" s="1"/>
  <c r="F26" i="13"/>
  <c r="F27" i="8"/>
  <c r="G16" i="23" s="1"/>
  <c r="I12" i="5"/>
  <c r="G16" i="7" l="1"/>
  <c r="G55" i="23"/>
  <c r="G39" i="23"/>
  <c r="G24" i="23"/>
  <c r="G23" i="23"/>
  <c r="G54" i="23"/>
  <c r="G38" i="23"/>
  <c r="F28" i="12"/>
  <c r="F29" i="12" s="1"/>
  <c r="F28" i="11"/>
  <c r="F29" i="11" s="1"/>
  <c r="G33" i="23"/>
  <c r="G48" i="23"/>
  <c r="G18" i="23"/>
  <c r="G15" i="1"/>
  <c r="G17" i="23"/>
  <c r="G47" i="23"/>
  <c r="G32" i="23"/>
  <c r="G14" i="7"/>
  <c r="G14" i="6"/>
  <c r="F28" i="10"/>
  <c r="F29" i="10" s="1"/>
  <c r="G16" i="1"/>
  <c r="G15" i="6"/>
  <c r="G15" i="7"/>
  <c r="F27" i="13"/>
  <c r="F28" i="13" s="1"/>
  <c r="G21" i="1"/>
  <c r="G21" i="7"/>
  <c r="G20" i="6"/>
  <c r="F33" i="14"/>
  <c r="F34" i="14" s="1"/>
  <c r="G22" i="7"/>
  <c r="G22" i="1"/>
  <c r="G21" i="6"/>
  <c r="F28" i="8"/>
  <c r="F29" i="8" s="1"/>
  <c r="G14" i="1"/>
  <c r="F11" i="5" l="1"/>
  <c r="I11" i="5" s="1"/>
  <c r="H10" i="5" l="1"/>
  <c r="E10" i="5"/>
  <c r="F10" i="5" s="1"/>
  <c r="F9" i="5"/>
  <c r="I9" i="5" s="1"/>
  <c r="B9" i="5"/>
  <c r="I5" i="5"/>
  <c r="I4" i="5"/>
  <c r="B3" i="5"/>
  <c r="D30" i="4"/>
  <c r="D32" i="4" s="1"/>
  <c r="D19" i="4"/>
  <c r="D15" i="4"/>
  <c r="I3" i="23" l="1"/>
  <c r="J8" i="23" s="1"/>
  <c r="I3" i="7"/>
  <c r="J8" i="7" s="1"/>
  <c r="I3" i="6"/>
  <c r="J8" i="6" s="1"/>
  <c r="I10" i="5"/>
  <c r="I3" i="1"/>
  <c r="I3" i="5" s="1"/>
  <c r="B6" i="5"/>
  <c r="D20" i="4"/>
  <c r="H18" i="6" l="1"/>
  <c r="I18" i="6" s="1"/>
  <c r="H16" i="6"/>
  <c r="I16" i="6" s="1"/>
  <c r="H17" i="6"/>
  <c r="I17" i="6" s="1"/>
  <c r="H25" i="6"/>
  <c r="I25" i="6" s="1"/>
  <c r="H22" i="6"/>
  <c r="I22" i="6" s="1"/>
  <c r="H27" i="6"/>
  <c r="I27" i="6" s="1"/>
  <c r="H24" i="6"/>
  <c r="I24" i="6" s="1"/>
  <c r="H26" i="6"/>
  <c r="I26" i="6" s="1"/>
  <c r="H12" i="6"/>
  <c r="I12" i="6" s="1"/>
  <c r="J11" i="6" s="1"/>
  <c r="H20" i="6"/>
  <c r="I20" i="6" s="1"/>
  <c r="H15" i="6"/>
  <c r="I15" i="6" s="1"/>
  <c r="H14" i="6"/>
  <c r="I14" i="6" s="1"/>
  <c r="H21" i="6"/>
  <c r="I21" i="6" s="1"/>
  <c r="H23" i="7"/>
  <c r="I23" i="7" s="1"/>
  <c r="H17" i="7"/>
  <c r="I17" i="7" s="1"/>
  <c r="H18" i="7"/>
  <c r="I18" i="7" s="1"/>
  <c r="H29" i="7"/>
  <c r="I29" i="7" s="1"/>
  <c r="H24" i="7"/>
  <c r="I24" i="7" s="1"/>
  <c r="H26" i="7"/>
  <c r="I26" i="7" s="1"/>
  <c r="H19" i="7"/>
  <c r="I19" i="7" s="1"/>
  <c r="H28" i="7"/>
  <c r="I28" i="7" s="1"/>
  <c r="H27" i="7"/>
  <c r="I27" i="7" s="1"/>
  <c r="H12" i="7"/>
  <c r="I12" i="7" s="1"/>
  <c r="H30" i="7"/>
  <c r="I30" i="7" s="1"/>
  <c r="H16" i="7"/>
  <c r="I16" i="7" s="1"/>
  <c r="H22" i="7"/>
  <c r="I22" i="7" s="1"/>
  <c r="H21" i="7"/>
  <c r="I21" i="7" s="1"/>
  <c r="H15" i="7"/>
  <c r="I15" i="7" s="1"/>
  <c r="H14" i="7"/>
  <c r="I14" i="7" s="1"/>
  <c r="H61" i="23"/>
  <c r="I61" i="23" s="1"/>
  <c r="H56" i="23"/>
  <c r="I56" i="23" s="1"/>
  <c r="H12" i="23"/>
  <c r="I12" i="23" s="1"/>
  <c r="H34" i="23"/>
  <c r="I34" i="23" s="1"/>
  <c r="H50" i="23"/>
  <c r="I50" i="23" s="1"/>
  <c r="H19" i="23"/>
  <c r="I19" i="23" s="1"/>
  <c r="H52" i="23"/>
  <c r="I52" i="23" s="1"/>
  <c r="H35" i="23"/>
  <c r="I35" i="23" s="1"/>
  <c r="H51" i="23"/>
  <c r="I51" i="23" s="1"/>
  <c r="H20" i="23"/>
  <c r="I20" i="23" s="1"/>
  <c r="H36" i="23"/>
  <c r="I36" i="23" s="1"/>
  <c r="H21" i="23"/>
  <c r="I21" i="23" s="1"/>
  <c r="H62" i="23"/>
  <c r="I62" i="23" s="1"/>
  <c r="H42" i="23"/>
  <c r="I42" i="23" s="1"/>
  <c r="H59" i="23"/>
  <c r="I59" i="23" s="1"/>
  <c r="H28" i="23"/>
  <c r="I28" i="23" s="1"/>
  <c r="H26" i="23"/>
  <c r="I26" i="23" s="1"/>
  <c r="H27" i="23"/>
  <c r="I27" i="23" s="1"/>
  <c r="H58" i="23"/>
  <c r="I58" i="23" s="1"/>
  <c r="H60" i="23"/>
  <c r="I60" i="23" s="1"/>
  <c r="H43" i="23"/>
  <c r="I43" i="23" s="1"/>
  <c r="H41" i="23"/>
  <c r="I41" i="23" s="1"/>
  <c r="H49" i="23"/>
  <c r="I49" i="23" s="1"/>
  <c r="H16" i="23"/>
  <c r="I16" i="23" s="1"/>
  <c r="H18" i="23"/>
  <c r="I18" i="23" s="1"/>
  <c r="H17" i="23"/>
  <c r="I17" i="23" s="1"/>
  <c r="H39" i="23"/>
  <c r="I39" i="23" s="1"/>
  <c r="H23" i="23"/>
  <c r="I23" i="23" s="1"/>
  <c r="H24" i="23"/>
  <c r="I24" i="23" s="1"/>
  <c r="H54" i="23"/>
  <c r="I54" i="23" s="1"/>
  <c r="H47" i="23"/>
  <c r="I47" i="23" s="1"/>
  <c r="H33" i="23"/>
  <c r="I33" i="23" s="1"/>
  <c r="H48" i="23"/>
  <c r="I48" i="23" s="1"/>
  <c r="H55" i="23"/>
  <c r="I55" i="23" s="1"/>
  <c r="H32" i="23"/>
  <c r="I32" i="23" s="1"/>
  <c r="H38" i="23"/>
  <c r="I38" i="23" s="1"/>
  <c r="J8" i="1"/>
  <c r="J22" i="23" l="1"/>
  <c r="J25" i="23"/>
  <c r="J23" i="6"/>
  <c r="J15" i="23"/>
  <c r="J19" i="6"/>
  <c r="J37" i="23"/>
  <c r="J31" i="23"/>
  <c r="J46" i="23"/>
  <c r="J40" i="23"/>
  <c r="J53" i="23"/>
  <c r="J57" i="23"/>
  <c r="J13" i="7"/>
  <c r="H17" i="1"/>
  <c r="I17" i="1" s="1"/>
  <c r="H19" i="1"/>
  <c r="I19" i="1" s="1"/>
  <c r="H18" i="1"/>
  <c r="I18" i="1" s="1"/>
  <c r="J11" i="23"/>
  <c r="J13" i="23" s="1"/>
  <c r="D9" i="5" s="1"/>
  <c r="J25" i="7"/>
  <c r="J20" i="7"/>
  <c r="J11" i="7"/>
  <c r="J13" i="6"/>
  <c r="H27" i="1"/>
  <c r="I27" i="1" s="1"/>
  <c r="H28" i="1"/>
  <c r="I28" i="1" s="1"/>
  <c r="H25" i="1"/>
  <c r="I25" i="1" s="1"/>
  <c r="H26" i="1"/>
  <c r="I26" i="1" s="1"/>
  <c r="H23" i="1"/>
  <c r="I23" i="1" s="1"/>
  <c r="H12" i="1"/>
  <c r="I12" i="1" s="1"/>
  <c r="H15" i="1"/>
  <c r="I15" i="1" s="1"/>
  <c r="H16" i="1"/>
  <c r="I16" i="1" s="1"/>
  <c r="H14" i="1"/>
  <c r="I14" i="1" s="1"/>
  <c r="H21" i="1"/>
  <c r="H22" i="1"/>
  <c r="I22" i="1" s="1"/>
  <c r="J28" i="6" l="1"/>
  <c r="J29" i="6" s="1"/>
  <c r="E31" i="6" s="1"/>
  <c r="J31" i="7"/>
  <c r="J32" i="7" s="1"/>
  <c r="E34" i="7" s="1"/>
  <c r="J44" i="23"/>
  <c r="D11" i="5" s="1"/>
  <c r="J63" i="23"/>
  <c r="D12" i="5" s="1"/>
  <c r="J29" i="23"/>
  <c r="J13" i="1"/>
  <c r="J11" i="1"/>
  <c r="J24" i="1"/>
  <c r="I21" i="1"/>
  <c r="J20" i="1" s="1"/>
  <c r="J64" i="23" l="1"/>
  <c r="E66" i="23" s="1"/>
  <c r="D10" i="5"/>
  <c r="J10" i="5" s="1"/>
  <c r="J11" i="5"/>
  <c r="G11" i="5"/>
  <c r="G12" i="5"/>
  <c r="J12" i="5"/>
  <c r="J29" i="1"/>
  <c r="G9" i="5" l="1"/>
  <c r="J9" i="5"/>
  <c r="G10" i="5"/>
  <c r="J30" i="1"/>
  <c r="E32" i="1" s="1"/>
  <c r="J14" i="5" l="1"/>
  <c r="D14" i="5"/>
  <c r="G14" i="5"/>
  <c r="G15" i="5" s="1"/>
  <c r="J15" i="5" l="1"/>
</calcChain>
</file>

<file path=xl/sharedStrings.xml><?xml version="1.0" encoding="utf-8"?>
<sst xmlns="http://schemas.openxmlformats.org/spreadsheetml/2006/main" count="1037" uniqueCount="240">
  <si>
    <t>CÓDIGO</t>
  </si>
  <si>
    <t>ITEM</t>
  </si>
  <si>
    <t>DISCRIMINAÇÃO DOS SERVIÇOS</t>
  </si>
  <si>
    <t>UNIDADE</t>
  </si>
  <si>
    <t>QUANTIDADE</t>
  </si>
  <si>
    <t>VALOR UNITÁRIO S/BDI (R$)</t>
  </si>
  <si>
    <t>VALOR UNITÁRIO C/BDI (R$)</t>
  </si>
  <si>
    <t>VALOR PARCIAL C/BDI (R$)</t>
  </si>
  <si>
    <t>VALOR TOTAL (R$)</t>
  </si>
  <si>
    <t>SERVIÇOS PRELIMINARES</t>
  </si>
  <si>
    <t>ORÇAMENTO</t>
  </si>
  <si>
    <t>1.1</t>
  </si>
  <si>
    <t>m²</t>
  </si>
  <si>
    <t>2.1</t>
  </si>
  <si>
    <t>COMPOSIÇÃO</t>
  </si>
  <si>
    <t>2.2</t>
  </si>
  <si>
    <t>2.3</t>
  </si>
  <si>
    <t>H</t>
  </si>
  <si>
    <t>m</t>
  </si>
  <si>
    <t>3.1</t>
  </si>
  <si>
    <t>3.2</t>
  </si>
  <si>
    <t>TOTAL PARCIAL</t>
  </si>
  <si>
    <t>TOTAL GERAL</t>
  </si>
  <si>
    <t>Importa o presente orçamento o valor de:</t>
  </si>
  <si>
    <t>ORÇAMENTO BASE</t>
  </si>
  <si>
    <t xml:space="preserve"> </t>
  </si>
  <si>
    <t>LOCAL:</t>
  </si>
  <si>
    <t>OBRA:</t>
  </si>
  <si>
    <t>BDI:</t>
  </si>
  <si>
    <t>DATA:</t>
  </si>
  <si>
    <t>EXTENSÃO:</t>
  </si>
  <si>
    <t>MUNICÍPIO:</t>
  </si>
  <si>
    <t>Obra:</t>
  </si>
  <si>
    <t>Data:</t>
  </si>
  <si>
    <t>Ref.:</t>
  </si>
  <si>
    <t>C O M P O S I Ç Ã O   D E   B D I</t>
  </si>
  <si>
    <t>ITENS RELATIVOS Á ADMINSTRAÇÃO DA OBRA</t>
  </si>
  <si>
    <t>% SOBRE CD</t>
  </si>
  <si>
    <t>EDIFICIOS</t>
  </si>
  <si>
    <t>SIGLAS</t>
  </si>
  <si>
    <t>PRAÇAS, QUADRAS E PAVIMENTAÇÃO</t>
  </si>
  <si>
    <t>A -ADMINISTRAÇÃO CENTRAL</t>
  </si>
  <si>
    <t>mínimo</t>
  </si>
  <si>
    <t>médio</t>
  </si>
  <si>
    <t>máximo</t>
  </si>
  <si>
    <t>A.C.</t>
  </si>
  <si>
    <t>B -SEGUROS E GARANTIAS</t>
  </si>
  <si>
    <t>S.G</t>
  </si>
  <si>
    <t>C - RISCOS</t>
  </si>
  <si>
    <t>R</t>
  </si>
  <si>
    <t>D - DESPESAS FINANCEIRAS</t>
  </si>
  <si>
    <t>D.F.</t>
  </si>
  <si>
    <t>SUB-TOTAL</t>
  </si>
  <si>
    <t>L</t>
  </si>
  <si>
    <t>LUCRO</t>
  </si>
  <si>
    <t>F - LUCRO OPERACIONAL</t>
  </si>
  <si>
    <t>BDI SEM IMPOSTOS</t>
  </si>
  <si>
    <t>TAXAS IMPOSTOS</t>
  </si>
  <si>
    <t>G - PIS</t>
  </si>
  <si>
    <r>
      <t xml:space="preserve">Declaramos que os percentuais que compõem a composição do BDI acima, atendem aos intervalos recomendado pela CGU e obedece as Normativas da Lei de Diretrizes Orçamentária. Com os percentuais adotados </t>
    </r>
    <r>
      <rPr>
        <b/>
        <sz val="10"/>
        <color indexed="8"/>
        <rFont val="Calibri"/>
        <family val="2"/>
      </rPr>
      <t>calculamos o BDI, em conformidade ao Acórdão TC 2622/2013 plenário do TCU.</t>
    </r>
  </si>
  <si>
    <t>H - COFINS</t>
  </si>
  <si>
    <t>I - DESONERAÇÃO</t>
  </si>
  <si>
    <t>J - ISS QN</t>
  </si>
  <si>
    <t>BDI COM IMPOSTOS (%)</t>
  </si>
  <si>
    <t>ÁREA:</t>
  </si>
  <si>
    <t>VALOR (R$)</t>
  </si>
  <si>
    <t>PERC. %</t>
  </si>
  <si>
    <t>TOTAIS PARCIAIS</t>
  </si>
  <si>
    <t>TOTAIS ACUMULADOS</t>
  </si>
  <si>
    <t>PERC. AC. %</t>
  </si>
  <si>
    <t>30 DIAS</t>
  </si>
  <si>
    <t>60 DIAS</t>
  </si>
  <si>
    <t>3.3</t>
  </si>
  <si>
    <t>4.1</t>
  </si>
  <si>
    <t>4.2</t>
  </si>
  <si>
    <t>UND</t>
  </si>
  <si>
    <t>JUCURUTU/RN</t>
  </si>
  <si>
    <t>PLACA DE OBRA EM CHAPA DE AÇO GALVANIZADA</t>
  </si>
  <si>
    <t>4.3</t>
  </si>
  <si>
    <t>4.4</t>
  </si>
  <si>
    <t>4.5</t>
  </si>
  <si>
    <r>
      <t>IMPORTA O VALOR DO BDI DESTE ORÇAMENTO EM "</t>
    </r>
    <r>
      <rPr>
        <b/>
        <i/>
        <sz val="9"/>
        <color indexed="10"/>
        <rFont val="Calibri"/>
        <family val="2"/>
      </rPr>
      <t>VINTE E SEIS INTEIROS E OITENTA E CINCO CENTÉSIMOS DE PORCENTAGEM</t>
    </r>
    <r>
      <rPr>
        <sz val="9"/>
        <rFont val="Calibri"/>
        <family val="2"/>
      </rPr>
      <t>"</t>
    </r>
  </si>
  <si>
    <t>PROJETO ILUMINAÇÃO PÚBLICA</t>
  </si>
  <si>
    <t>CONCRETOS</t>
  </si>
  <si>
    <t>ILUMINAÇÃO</t>
  </si>
  <si>
    <t>CABO DE ALUMÍNIO, DUPLEX 2#25MM² NI 1KV</t>
  </si>
  <si>
    <t>M</t>
  </si>
  <si>
    <t>POSTE DE CONCRETO DUPLO T, 400 KG,H = 12 M - FORNECIMENTO E INSTALAÇÃO</t>
  </si>
  <si>
    <t>POSTE DE CONCRETO DUPLO T, 400 KG,H = 11 M - FORNECIMENTO E INSTALAÇÃO</t>
  </si>
  <si>
    <t>POSTE DE CONCRETO DUPLO T, 400 KG,H = 9 M - FORNECIMENTO E INSTALAÇÃO</t>
  </si>
  <si>
    <t>CABO DE ALUMÍNIO, DUPLEX 2#25MM² NI 1KV - FORNECIMENTO E INSTALAÇÃO</t>
  </si>
  <si>
    <t>CONDUTORES</t>
  </si>
  <si>
    <t>BRAÇO RETO PARA LUMINÁRIA PÚBLICA, 1,5M DE EXTENSÃO, 32MM DIÂMETRO</t>
  </si>
  <si>
    <t>BRAÇO RETO PARA LUMINÁRIA PÚBLICA, 1,5M DE EXTENSÃO, 32MM DIÂMETRO - FORNECIMENTO E INSTALAÇÃO, INCLUSIVE ACESSÓRIOS</t>
  </si>
  <si>
    <t>ESTRUTURA IP DE ANCORAGEM E DERIVAÇÃO</t>
  </si>
  <si>
    <t>1900M</t>
  </si>
  <si>
    <t>Tabela SINAPI (AGOSTO/2019) / COMPOSIÇÕES</t>
  </si>
  <si>
    <t>570M</t>
  </si>
  <si>
    <t>1150M</t>
  </si>
  <si>
    <t>74209/001 SINAPI AGOSTO/2019</t>
  </si>
  <si>
    <t>39391 SINAPI AGOSTO/2019</t>
  </si>
  <si>
    <t>CABO MULTIPOLAR DE COBRE, FLEXIVEL, CLASSE 4 OU 5, ISOLACAO EM HEPR, COBERTURA EM PVC-ST2, ANTICHAMA BWF-B, 0,6/1 KV, 3 CONDUTORES DE 2,5 MM2 - FORNECIMENTO E INSTALAÇÃO</t>
  </si>
  <si>
    <t>39258 SINAPI AGOSTO/2019</t>
  </si>
  <si>
    <t>ESTRUTURA DE MEDIÇÃO DE ILUMINAÇÃO PÚBLICA MONOFÁSICA - FORNECIMENTO E INSTALAÇÃO</t>
  </si>
  <si>
    <t>CRUZETA EM CONCRETO ARMADO TIPO T 1900MM</t>
  </si>
  <si>
    <t>2.4</t>
  </si>
  <si>
    <t>CRUZETA EM CONCRETO ARMADO TIPO T 1900MM, INCLUSIVE FERRAGENS - FORNECIMENTO E INSTALAÇÃO</t>
  </si>
  <si>
    <t>LUMINARIA LED REFLETOR RETANGULAR BIVOLT, LUZ BRANCA, 50 W - FORNECIMENTO E INSTALAÇÃO</t>
  </si>
  <si>
    <t>COMPOSIÇÃO DE SERVIÇOS</t>
  </si>
  <si>
    <t>DATA</t>
  </si>
  <si>
    <t>PREÇO</t>
  </si>
  <si>
    <t>COMPONENTE</t>
  </si>
  <si>
    <t>CONSUMO</t>
  </si>
  <si>
    <t>UNITÁRIO</t>
  </si>
  <si>
    <t>PARCIAL</t>
  </si>
  <si>
    <t>(R$)</t>
  </si>
  <si>
    <t>TOTAL MATERIAL</t>
  </si>
  <si>
    <t>TOTAL TRANSPORTE</t>
  </si>
  <si>
    <t>TOTAL EQUIPAMENTO</t>
  </si>
  <si>
    <t>ELETRICISTA</t>
  </si>
  <si>
    <t>AJUDANTE DE ELETRICISTA</t>
  </si>
  <si>
    <t>TOTAL MÃO DE OBRA</t>
  </si>
  <si>
    <t>SUBTOTAL</t>
  </si>
  <si>
    <t>TOTAL(R$)</t>
  </si>
  <si>
    <t>OBRA:PROJETO DE ILUMINAÇÃO PÚBLICA - BR 405 - CONJUNTO ABRAÃO LOPES - RN 118</t>
  </si>
  <si>
    <t>16/09/2019</t>
  </si>
  <si>
    <t>PREFEITURA MUNICIPAL DE JUCURUTU/RN</t>
  </si>
  <si>
    <t>Poste de concreto duplo "T" 11x400</t>
  </si>
  <si>
    <t>Poste de concreto duplo "T" 12x400</t>
  </si>
  <si>
    <t>Caminhão munck 12Ton</t>
  </si>
  <si>
    <t>BDI ( 26,85%)</t>
  </si>
  <si>
    <t>Poste de concreto duplo "T" 9x400</t>
  </si>
  <si>
    <t>CRUZETA EM CONCRETO ARMADO TIPO T 1900MM, INCLUSIVE FERRAGENS</t>
  </si>
  <si>
    <t>PARAFUSO DE MAQ 16X250 C/ PORCA</t>
  </si>
  <si>
    <t>Caminhonete</t>
  </si>
  <si>
    <t>Olhal parafuso  5000daN</t>
  </si>
  <si>
    <t>Parafuso máquina aço Galvanizado 250x16mm com 01 porca 5000kgf</t>
  </si>
  <si>
    <t>Sapatilha GV 5000DAN</t>
  </si>
  <si>
    <t>Alça preformada de distribuição 25mm²</t>
  </si>
  <si>
    <t>LUMINÁRIA PÚBLICA PARA POSTE, EM LED, POTÊNCIA 150W, 6500K, 13500 LUMENS, TENSÃO DE ALIMENTAÇÃO 220V, IP 66 - FORNECIMENTO E INSTALAÇÃO, INCLUSIVE ACESSÓRIOS</t>
  </si>
  <si>
    <t>LUMINÁRIA PÚBLICA PARA POSTE, EM LED, POTÊNCIA 150W, 6500K, 13500 LUMENS, TENSÃO DE ALIMENTAÇÃO 220V, IP 66</t>
  </si>
  <si>
    <t>ESTRUTURA DE MEDIÇÃO DE ILUMINAÇÃO PÚBLICA MONOFÁSICA</t>
  </si>
  <si>
    <t>Arruela quadrada aço 38 F18,00</t>
  </si>
  <si>
    <t>Caixa lente medidor monofásico</t>
  </si>
  <si>
    <t>Fio cobre nu 10 mm²</t>
  </si>
  <si>
    <t>Fio cobre 750 V 1,50 PT</t>
  </si>
  <si>
    <t>Fita aço inoxidável 0,80x9,53 mm</t>
  </si>
  <si>
    <t>Haste terra cobre 16 x 2400 mm</t>
  </si>
  <si>
    <t>Conector de aterramento</t>
  </si>
  <si>
    <t>PÇ</t>
  </si>
  <si>
    <t>Conector perfurante CDP 16-150/4-35</t>
  </si>
  <si>
    <t>Conector perfurante CDP 10-95/1,5-10</t>
  </si>
  <si>
    <t>CRONOGRAMA FISÍCO-FINANCEIRO - TRECHOS 01, 02 E 03</t>
  </si>
  <si>
    <t>PROJETO DE ILUMINAÇÃO PÚBLICA - BR 405 - CONJUNTO ABRAÃO LOPES - RN 118</t>
  </si>
  <si>
    <t>BR 405 - PONTE - TRECHO 01</t>
  </si>
  <si>
    <t>BR 405 - CONJUNTO ABRAÃO LOPES - TRECHO 02</t>
  </si>
  <si>
    <t>RN 118 - ESTÁDIO - TRECHO 03</t>
  </si>
  <si>
    <t>BR 405 - CONJUNTO ABRAÃO LOPES - RN 118</t>
  </si>
  <si>
    <t>3620M</t>
  </si>
  <si>
    <t>Chave magnética 2x32A 220V</t>
  </si>
  <si>
    <t>Relé fotoelétrico NF 220V 1000W</t>
  </si>
  <si>
    <t>Base para relé fotocélula</t>
  </si>
  <si>
    <t>LUMINARIA LED REFLETOR RETANGULAR BIVOLT, LUZ BRANCA, 1000 W, IP66 - FORNECIMENTO E INSTALAÇÃO</t>
  </si>
  <si>
    <t>LUMINARIA LED REFLETOR RETANGULAR BIVOLT, LUZ BRANCA, 1000 W, IP66</t>
  </si>
  <si>
    <t>Cabo de cobre, tipo multipolar PP 3x2,5mm²</t>
  </si>
  <si>
    <t>Caminhão munck 6Ton com cesto aéreo</t>
  </si>
  <si>
    <t>Luva eletroduto PVC rígido rosca 1"</t>
  </si>
  <si>
    <t>Curva eletroduto PVC 90º 1" rosqueado RC</t>
  </si>
  <si>
    <t>Eletroduto PVC 1" rosca</t>
  </si>
  <si>
    <t>SERVENTE</t>
  </si>
  <si>
    <t>LUMINARIA LED REFLETOR RETANGULAR BIVOLT, LUZ BRANCA, 6000K, 1000 W, IP66, 90.000 LUMENS</t>
  </si>
  <si>
    <t>Fio cobre 750 V 2,50 PT</t>
  </si>
  <si>
    <t>LOCACAO DE PERFURATRIZ PNEUMATICA DE PESO MEDIO, * 24 * KG, PARA ROCHA</t>
  </si>
  <si>
    <t>M³</t>
  </si>
  <si>
    <t>ESCAVAÇÃO MANUAL PARA POSTE ATÉ 12M, SEM PREVISÃO DE FÔRMA, NÃO MECANIZADA</t>
  </si>
  <si>
    <t>2.5</t>
  </si>
  <si>
    <t>2.6</t>
  </si>
  <si>
    <t>ESCAVAÇÃO MECANIZADA PARA POSTE ATÉ 12M, SEM PREVISÃO DE FÔRMA</t>
  </si>
  <si>
    <t>CONCRETAGEM DE POSTE DE ATÉ 12M, EM SOLO, FCK 30 MPA, LANÇAMENTO, ADENSAMENTO E ACABAMENTO</t>
  </si>
  <si>
    <t>CONCRETO USINADO BOMBEAVEL, CLASSE DE RESISTENCIA C30, COM BRITA 0 E 1, SLUMP = 100 +/- 20 MM, INCLUI SERVICO DE BOMBEAMENTO (NBR 8953)</t>
  </si>
  <si>
    <t>PEDREIRO</t>
  </si>
  <si>
    <t>VIBRADOR DE IMERSAO, DIAMETRO DA PONTEIRA DE *45* MM, COM MOTOR ELETRICO TRIFASICO DE 2 HP (2 CV)</t>
  </si>
  <si>
    <t>SERVIÇOS PRELIMINARES GERAL</t>
  </si>
  <si>
    <t>TRECHO 01</t>
  </si>
  <si>
    <t>TOTAL PARCIAL TRECHO 01</t>
  </si>
  <si>
    <t>TOTAL PARCIAL SERVIÇOS PRELIMINARES GERAL</t>
  </si>
  <si>
    <t>TRECHO 02</t>
  </si>
  <si>
    <t>TRECHO 03</t>
  </si>
  <si>
    <t>TOTAL PARCIAL TRECHO 02</t>
  </si>
  <si>
    <t>TOTAL PARCIAL TRECHO 03</t>
  </si>
  <si>
    <t xml:space="preserve">BR 405 - PONTE </t>
  </si>
  <si>
    <t>10/10/2019</t>
  </si>
  <si>
    <t>OUTUBRO./2019</t>
  </si>
  <si>
    <t>ENCARGOS SOCIAIS</t>
  </si>
  <si>
    <t>LOCALIZAÇÃO:</t>
  </si>
  <si>
    <t>Resumo de Encargos Sociais Trabalhistas</t>
  </si>
  <si>
    <t>%</t>
  </si>
  <si>
    <t>Com desoneração</t>
  </si>
  <si>
    <t>Sem desoneração</t>
  </si>
  <si>
    <t>GRUPO A</t>
  </si>
  <si>
    <t>HORISTA</t>
  </si>
  <si>
    <t>MENSALISTA</t>
  </si>
  <si>
    <t>INSS</t>
  </si>
  <si>
    <t>SESI</t>
  </si>
  <si>
    <t xml:space="preserve">SENAI </t>
  </si>
  <si>
    <t>INCRA</t>
  </si>
  <si>
    <t>SEBRAE</t>
  </si>
  <si>
    <t>Salário Educação</t>
  </si>
  <si>
    <t>Seguro Acidente de Trabalho</t>
  </si>
  <si>
    <t>FGTS</t>
  </si>
  <si>
    <t>SECONCI</t>
  </si>
  <si>
    <t>TOTAL DO GRUPO A</t>
  </si>
  <si>
    <t>GRUPO B</t>
  </si>
  <si>
    <t>Repouso Semanal Remunerado</t>
  </si>
  <si>
    <t>não incide</t>
  </si>
  <si>
    <t>Feriados</t>
  </si>
  <si>
    <t>Auxílio - Enfermidade</t>
  </si>
  <si>
    <t>13o. Salário</t>
  </si>
  <si>
    <t>Licença Paternidade</t>
  </si>
  <si>
    <t>Faltas Justificadas</t>
  </si>
  <si>
    <t>Dias de chuva</t>
  </si>
  <si>
    <t xml:space="preserve">Auxílio Acidente de Trabalho </t>
  </si>
  <si>
    <t>Férias Gozadas</t>
  </si>
  <si>
    <t xml:space="preserve">Salário Maternidade </t>
  </si>
  <si>
    <t>TOTAL DO GRUPO B</t>
  </si>
  <si>
    <t>GRUPO C</t>
  </si>
  <si>
    <t>Aviso prévio indenizado</t>
  </si>
  <si>
    <t>aviso prévio Trabalhado</t>
  </si>
  <si>
    <t>Férias idenizada</t>
  </si>
  <si>
    <t>Deposito recisao sem justa causa</t>
  </si>
  <si>
    <t>Indenização Adicional</t>
  </si>
  <si>
    <t>TOTAL DO GRUPO C</t>
  </si>
  <si>
    <t>GRUPO D</t>
  </si>
  <si>
    <t>Reincidência do Grupo A sobre B</t>
  </si>
  <si>
    <t>Reincidência do Grupo A sobre aviso previo trabalhado e Reincidencia do FGTS sobre aviso previo indenizado</t>
  </si>
  <si>
    <t>TOTAL DO GRUPO D</t>
  </si>
  <si>
    <r>
      <t xml:space="preserve">TOTAL DE ENCARGOS  </t>
    </r>
    <r>
      <rPr>
        <b/>
        <sz val="20"/>
        <color indexed="56"/>
        <rFont val="Arial"/>
        <family val="2"/>
      </rPr>
      <t>%</t>
    </r>
  </si>
  <si>
    <t>Parte integrante da Composição de Custo</t>
  </si>
  <si>
    <t>Encargos Sociais - COM DESONERAÇÃO</t>
  </si>
  <si>
    <t>ENCARGOS SOCIAIS ( 88,97%)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</si>
</sst>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%"/>
    <numFmt numFmtId="165" formatCode="0.0000"/>
    <numFmt numFmtId="166" formatCode="#,##0.0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Times New Roman"/>
      <family val="1"/>
    </font>
    <font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9"/>
      <color indexed="10"/>
      <name val="Calibri"/>
      <family val="2"/>
    </font>
    <font>
      <sz val="9"/>
      <name val="Calibri"/>
      <family val="2"/>
    </font>
    <font>
      <b/>
      <i/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color indexed="8"/>
      <name val="Calibri"/>
      <family val="2"/>
    </font>
    <font>
      <sz val="8"/>
      <color theme="1"/>
      <name val="Calibri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1"/>
      <color rgb="FF00B050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6"/>
      <color theme="3" tint="-0.499984740745262"/>
      <name val="Verdana"/>
      <family val="2"/>
    </font>
    <font>
      <sz val="10"/>
      <color theme="3" tint="-0.499984740745262"/>
      <name val="Arial"/>
      <family val="2"/>
    </font>
    <font>
      <b/>
      <sz val="13"/>
      <color theme="3" tint="-0.499984740745262"/>
      <name val="Arial"/>
      <family val="2"/>
    </font>
    <font>
      <strike/>
      <sz val="10"/>
      <color theme="3" tint="-0.499984740745262"/>
      <name val="Arial"/>
      <family val="2"/>
    </font>
    <font>
      <sz val="12"/>
      <color theme="3" tint="-0.499984740745262"/>
      <name val="Arial"/>
      <family val="2"/>
    </font>
    <font>
      <b/>
      <sz val="12"/>
      <color theme="3" tint="-0.499984740745262"/>
      <name val="Arial"/>
      <family val="2"/>
    </font>
    <font>
      <b/>
      <sz val="10"/>
      <color theme="3" tint="-0.499984740745262"/>
      <name val="Arial"/>
      <family val="2"/>
    </font>
    <font>
      <b/>
      <sz val="14"/>
      <color theme="3" tint="-0.499984740745262"/>
      <name val="Arial"/>
      <family val="2"/>
    </font>
    <font>
      <b/>
      <sz val="20"/>
      <color indexed="56"/>
      <name val="Arial"/>
      <family val="2"/>
    </font>
    <font>
      <b/>
      <sz val="12"/>
      <color theme="3" tint="-0.499984740745262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39997558519241921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" fillId="0" borderId="0" applyFont="0" applyFill="0" applyBorder="0" applyAlignment="0" applyProtection="0"/>
  </cellStyleXfs>
  <cellXfs count="30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2" borderId="0" xfId="0" applyFill="1"/>
    <xf numFmtId="0" fontId="0" fillId="0" borderId="4" xfId="0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wrapText="1"/>
    </xf>
    <xf numFmtId="0" fontId="2" fillId="2" borderId="0" xfId="0" applyFont="1" applyFill="1" applyAlignment="1">
      <alignment horizontal="center"/>
    </xf>
    <xf numFmtId="0" fontId="0" fillId="0" borderId="4" xfId="0" applyBorder="1" applyAlignment="1">
      <alignment vertical="center" wrapText="1"/>
    </xf>
    <xf numFmtId="0" fontId="0" fillId="0" borderId="4" xfId="0" applyFill="1" applyBorder="1" applyAlignment="1">
      <alignment horizontal="center" vertical="center"/>
    </xf>
    <xf numFmtId="44" fontId="2" fillId="2" borderId="4" xfId="0" applyNumberFormat="1" applyFont="1" applyFill="1" applyBorder="1"/>
    <xf numFmtId="44" fontId="2" fillId="2" borderId="0" xfId="0" applyNumberFormat="1" applyFont="1" applyFill="1"/>
    <xf numFmtId="0" fontId="0" fillId="0" borderId="4" xfId="0" applyFill="1" applyBorder="1" applyAlignment="1">
      <alignment horizontal="center" vertical="center" wrapText="1"/>
    </xf>
    <xf numFmtId="44" fontId="0" fillId="0" borderId="4" xfId="1" applyFont="1" applyFill="1" applyBorder="1" applyAlignment="1">
      <alignment horizontal="center" vertical="center"/>
    </xf>
    <xf numFmtId="44" fontId="0" fillId="0" borderId="4" xfId="0" applyNumberFormat="1" applyBorder="1" applyAlignment="1">
      <alignment vertical="center"/>
    </xf>
    <xf numFmtId="44" fontId="2" fillId="4" borderId="0" xfId="0" applyNumberFormat="1" applyFont="1" applyFill="1"/>
    <xf numFmtId="44" fontId="2" fillId="0" borderId="0" xfId="0" applyNumberFormat="1" applyFont="1" applyAlignment="1">
      <alignment vertical="center"/>
    </xf>
    <xf numFmtId="0" fontId="5" fillId="0" borderId="15" xfId="0" applyFont="1" applyFill="1" applyBorder="1" applyAlignment="1">
      <alignment vertical="center" wrapText="1"/>
    </xf>
    <xf numFmtId="0" fontId="5" fillId="0" borderId="15" xfId="0" applyFont="1" applyFill="1" applyBorder="1" applyAlignment="1">
      <alignment horizontal="center" vertical="center" wrapText="1"/>
    </xf>
    <xf numFmtId="17" fontId="5" fillId="0" borderId="15" xfId="0" applyNumberFormat="1" applyFont="1" applyFill="1" applyBorder="1" applyAlignment="1">
      <alignment horizontal="center" vertical="center" wrapText="1"/>
    </xf>
    <xf numFmtId="0" fontId="8" fillId="0" borderId="0" xfId="4" applyFont="1"/>
    <xf numFmtId="0" fontId="8" fillId="0" borderId="0" xfId="5" applyFont="1" applyAlignment="1">
      <alignment wrapText="1"/>
    </xf>
    <xf numFmtId="4" fontId="10" fillId="0" borderId="0" xfId="4" applyNumberFormat="1" applyFont="1"/>
    <xf numFmtId="4" fontId="8" fillId="0" borderId="0" xfId="4" applyNumberFormat="1" applyFont="1"/>
    <xf numFmtId="4" fontId="11" fillId="0" borderId="0" xfId="4" applyNumberFormat="1" applyFont="1" applyFill="1" applyBorder="1" applyAlignment="1">
      <alignment horizontal="center" wrapText="1"/>
    </xf>
    <xf numFmtId="10" fontId="8" fillId="0" borderId="4" xfId="6" applyNumberFormat="1" applyFont="1" applyFill="1" applyBorder="1" applyAlignment="1">
      <alignment horizontal="center" vertical="center"/>
    </xf>
    <xf numFmtId="10" fontId="8" fillId="0" borderId="0" xfId="6" applyNumberFormat="1" applyFont="1" applyFill="1" applyBorder="1" applyAlignment="1">
      <alignment horizontal="center"/>
    </xf>
    <xf numFmtId="0" fontId="8" fillId="5" borderId="19" xfId="4" applyFont="1" applyFill="1" applyBorder="1" applyAlignment="1">
      <alignment vertical="center"/>
    </xf>
    <xf numFmtId="0" fontId="8" fillId="5" borderId="20" xfId="4" applyFont="1" applyFill="1" applyBorder="1" applyAlignment="1">
      <alignment vertical="center"/>
    </xf>
    <xf numFmtId="0" fontId="8" fillId="5" borderId="21" xfId="4" applyFont="1" applyFill="1" applyBorder="1" applyAlignment="1">
      <alignment vertical="center"/>
    </xf>
    <xf numFmtId="4" fontId="8" fillId="0" borderId="0" xfId="4" applyNumberFormat="1" applyFont="1" applyFill="1" applyBorder="1"/>
    <xf numFmtId="10" fontId="8" fillId="0" borderId="4" xfId="6" applyNumberFormat="1" applyFont="1" applyBorder="1" applyAlignment="1">
      <alignment horizontal="center" vertical="center"/>
    </xf>
    <xf numFmtId="10" fontId="11" fillId="0" borderId="4" xfId="7" applyNumberFormat="1" applyFont="1" applyBorder="1" applyAlignment="1">
      <alignment horizontal="center" vertical="center"/>
    </xf>
    <xf numFmtId="4" fontId="8" fillId="5" borderId="19" xfId="4" applyNumberFormat="1" applyFont="1" applyFill="1" applyBorder="1" applyAlignment="1">
      <alignment vertical="center"/>
    </xf>
    <xf numFmtId="4" fontId="8" fillId="5" borderId="20" xfId="4" applyNumberFormat="1" applyFont="1" applyFill="1" applyBorder="1" applyAlignment="1">
      <alignment vertical="center"/>
    </xf>
    <xf numFmtId="4" fontId="8" fillId="5" borderId="21" xfId="4" applyNumberFormat="1" applyFont="1" applyFill="1" applyBorder="1" applyAlignment="1">
      <alignment vertical="center"/>
    </xf>
    <xf numFmtId="10" fontId="11" fillId="5" borderId="4" xfId="7" applyNumberFormat="1" applyFont="1" applyFill="1" applyBorder="1" applyAlignment="1">
      <alignment horizontal="center" vertical="center"/>
    </xf>
    <xf numFmtId="10" fontId="8" fillId="0" borderId="0" xfId="4" applyNumberFormat="1" applyFont="1" applyFill="1" applyBorder="1"/>
    <xf numFmtId="10" fontId="8" fillId="0" borderId="4" xfId="4" applyNumberFormat="1" applyFont="1" applyFill="1" applyBorder="1" applyAlignment="1">
      <alignment horizontal="center" vertical="center"/>
    </xf>
    <xf numFmtId="4" fontId="11" fillId="0" borderId="4" xfId="4" applyNumberFormat="1" applyFont="1" applyBorder="1" applyAlignment="1">
      <alignment horizontal="center" vertical="center" wrapText="1"/>
    </xf>
    <xf numFmtId="10" fontId="8" fillId="0" borderId="0" xfId="7" applyNumberFormat="1" applyFont="1"/>
    <xf numFmtId="0" fontId="12" fillId="0" borderId="0" xfId="8" applyFont="1"/>
    <xf numFmtId="164" fontId="8" fillId="0" borderId="0" xfId="7" applyNumberFormat="1" applyFont="1" applyFill="1" applyBorder="1"/>
    <xf numFmtId="10" fontId="16" fillId="6" borderId="4" xfId="6" applyNumberFormat="1" applyFont="1" applyFill="1" applyBorder="1" applyAlignment="1">
      <alignment horizontal="center" vertical="center"/>
    </xf>
    <xf numFmtId="0" fontId="11" fillId="5" borderId="19" xfId="4" applyFont="1" applyFill="1" applyBorder="1" applyAlignment="1">
      <alignment vertical="center"/>
    </xf>
    <xf numFmtId="0" fontId="11" fillId="5" borderId="20" xfId="4" applyFont="1" applyFill="1" applyBorder="1" applyAlignment="1">
      <alignment vertical="center"/>
    </xf>
    <xf numFmtId="0" fontId="11" fillId="5" borderId="21" xfId="4" applyFont="1" applyFill="1" applyBorder="1" applyAlignment="1">
      <alignment vertical="center"/>
    </xf>
    <xf numFmtId="0" fontId="12" fillId="0" borderId="0" xfId="0" applyFont="1" applyFill="1" applyBorder="1" applyAlignment="1"/>
    <xf numFmtId="10" fontId="11" fillId="8" borderId="4" xfId="6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0" fillId="0" borderId="4" xfId="0" applyBorder="1"/>
    <xf numFmtId="0" fontId="2" fillId="0" borderId="6" xfId="0" applyFont="1" applyBorder="1"/>
    <xf numFmtId="0" fontId="2" fillId="0" borderId="7" xfId="0" applyFont="1" applyBorder="1"/>
    <xf numFmtId="0" fontId="2" fillId="0" borderId="9" xfId="0" applyFont="1" applyBorder="1"/>
    <xf numFmtId="0" fontId="2" fillId="0" borderId="11" xfId="0" applyFont="1" applyBorder="1"/>
    <xf numFmtId="0" fontId="2" fillId="0" borderId="0" xfId="0" applyFont="1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right"/>
    </xf>
    <xf numFmtId="0" fontId="2" fillId="0" borderId="14" xfId="0" applyFont="1" applyBorder="1" applyAlignment="1">
      <alignment horizontal="center" vertical="center" wrapText="1"/>
    </xf>
    <xf numFmtId="0" fontId="2" fillId="0" borderId="22" xfId="0" applyFont="1" applyBorder="1"/>
    <xf numFmtId="0" fontId="2" fillId="0" borderId="23" xfId="0" applyFont="1" applyBorder="1"/>
    <xf numFmtId="44" fontId="2" fillId="0" borderId="4" xfId="0" applyNumberFormat="1" applyFont="1" applyBorder="1"/>
    <xf numFmtId="9" fontId="0" fillId="0" borderId="4" xfId="3" applyFont="1" applyBorder="1" applyAlignment="1">
      <alignment horizontal="center"/>
    </xf>
    <xf numFmtId="44" fontId="0" fillId="0" borderId="4" xfId="0" applyNumberFormat="1" applyBorder="1" applyAlignment="1">
      <alignment horizontal="center"/>
    </xf>
    <xf numFmtId="0" fontId="5" fillId="2" borderId="4" xfId="0" applyFont="1" applyFill="1" applyBorder="1" applyAlignment="1">
      <alignment vertical="center" wrapText="1"/>
    </xf>
    <xf numFmtId="0" fontId="5" fillId="2" borderId="16" xfId="0" applyFont="1" applyFill="1" applyBorder="1" applyAlignment="1">
      <alignment horizontal="center" vertical="center" wrapText="1"/>
    </xf>
    <xf numFmtId="17" fontId="5" fillId="2" borderId="18" xfId="0" applyNumberFormat="1" applyFont="1" applyFill="1" applyBorder="1" applyAlignment="1">
      <alignment horizontal="center" vertical="center" wrapText="1"/>
    </xf>
    <xf numFmtId="4" fontId="11" fillId="2" borderId="4" xfId="4" applyNumberFormat="1" applyFont="1" applyFill="1" applyBorder="1" applyAlignment="1">
      <alignment horizontal="center" vertical="center" wrapText="1"/>
    </xf>
    <xf numFmtId="9" fontId="11" fillId="2" borderId="4" xfId="6" applyFont="1" applyFill="1" applyBorder="1" applyAlignment="1">
      <alignment horizontal="center" vertical="center"/>
    </xf>
    <xf numFmtId="10" fontId="8" fillId="4" borderId="4" xfId="6" applyNumberFormat="1" applyFont="1" applyFill="1" applyBorder="1" applyAlignment="1">
      <alignment horizontal="center" vertical="center"/>
    </xf>
    <xf numFmtId="10" fontId="16" fillId="7" borderId="4" xfId="6" applyNumberFormat="1" applyFont="1" applyFill="1" applyBorder="1" applyAlignment="1">
      <alignment horizontal="center" vertical="center"/>
    </xf>
    <xf numFmtId="165" fontId="0" fillId="0" borderId="0" xfId="0" applyNumberFormat="1"/>
    <xf numFmtId="44" fontId="2" fillId="2" borderId="4" xfId="0" applyNumberFormat="1" applyFont="1" applyFill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0" fillId="0" borderId="0" xfId="0" applyFill="1"/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2" fillId="2" borderId="4" xfId="0" applyFont="1" applyFill="1" applyBorder="1"/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0" fontId="0" fillId="0" borderId="4" xfId="0" applyBorder="1" applyAlignment="1">
      <alignment horizontal="left" wrapText="1"/>
    </xf>
    <xf numFmtId="0" fontId="0" fillId="0" borderId="4" xfId="0" applyBorder="1" applyAlignment="1">
      <alignment horizontal="center" vertical="center" wrapText="1"/>
    </xf>
    <xf numFmtId="0" fontId="22" fillId="0" borderId="4" xfId="0" applyFont="1" applyBorder="1" applyAlignment="1">
      <alignment horizontal="center" wrapText="1"/>
    </xf>
    <xf numFmtId="0" fontId="22" fillId="0" borderId="4" xfId="0" applyFont="1" applyBorder="1" applyAlignment="1">
      <alignment horizontal="center" vertical="center"/>
    </xf>
    <xf numFmtId="0" fontId="22" fillId="0" borderId="4" xfId="0" applyFont="1" applyFill="1" applyBorder="1" applyAlignment="1">
      <alignment horizontal="left" vertical="center" wrapText="1"/>
    </xf>
    <xf numFmtId="2" fontId="22" fillId="0" borderId="4" xfId="0" applyNumberFormat="1" applyFont="1" applyBorder="1" applyAlignment="1">
      <alignment horizontal="center" vertical="center"/>
    </xf>
    <xf numFmtId="44" fontId="22" fillId="0" borderId="4" xfId="1" applyFont="1" applyBorder="1" applyAlignment="1">
      <alignment horizontal="center" vertical="center"/>
    </xf>
    <xf numFmtId="44" fontId="22" fillId="0" borderId="4" xfId="0" applyNumberFormat="1" applyFont="1" applyBorder="1" applyAlignment="1">
      <alignment horizontal="center" vertical="center"/>
    </xf>
    <xf numFmtId="0" fontId="20" fillId="0" borderId="4" xfId="0" applyFont="1" applyBorder="1" applyAlignment="1">
      <alignment horizontal="left" vertical="center" wrapText="1"/>
    </xf>
    <xf numFmtId="0" fontId="24" fillId="10" borderId="0" xfId="2" applyFont="1" applyFill="1" applyBorder="1" applyAlignment="1">
      <alignment horizontal="centerContinuous"/>
    </xf>
    <xf numFmtId="0" fontId="25" fillId="10" borderId="0" xfId="2" applyFont="1" applyFill="1" applyBorder="1" applyAlignment="1">
      <alignment horizontal="left"/>
    </xf>
    <xf numFmtId="0" fontId="3" fillId="0" borderId="0" xfId="2"/>
    <xf numFmtId="0" fontId="27" fillId="0" borderId="33" xfId="2" applyFont="1" applyBorder="1" applyAlignment="1">
      <alignment horizontal="center" vertical="center"/>
    </xf>
    <xf numFmtId="49" fontId="27" fillId="0" borderId="34" xfId="2" applyNumberFormat="1" applyFont="1" applyBorder="1" applyAlignment="1">
      <alignment horizontal="center" vertical="center"/>
    </xf>
    <xf numFmtId="0" fontId="28" fillId="0" borderId="35" xfId="2" applyFont="1" applyBorder="1" applyAlignment="1">
      <alignment horizontal="center" vertical="center"/>
    </xf>
    <xf numFmtId="0" fontId="21" fillId="0" borderId="35" xfId="2" applyFont="1" applyBorder="1" applyAlignment="1">
      <alignment horizontal="center" vertical="center"/>
    </xf>
    <xf numFmtId="0" fontId="21" fillId="0" borderId="36" xfId="2" applyFont="1" applyBorder="1" applyAlignment="1">
      <alignment horizontal="center"/>
    </xf>
    <xf numFmtId="0" fontId="21" fillId="0" borderId="37" xfId="2" applyFont="1" applyBorder="1" applyAlignment="1">
      <alignment horizontal="center"/>
    </xf>
    <xf numFmtId="0" fontId="21" fillId="0" borderId="34" xfId="2" applyFont="1" applyBorder="1" applyAlignment="1">
      <alignment horizontal="center"/>
    </xf>
    <xf numFmtId="0" fontId="3" fillId="0" borderId="38" xfId="2" applyBorder="1" applyAlignment="1">
      <alignment vertical="top"/>
    </xf>
    <xf numFmtId="0" fontId="3" fillId="0" borderId="14" xfId="2" applyFill="1" applyBorder="1" applyAlignment="1">
      <alignment vertical="justify"/>
    </xf>
    <xf numFmtId="166" fontId="3" fillId="0" borderId="14" xfId="2" applyNumberFormat="1" applyFill="1" applyBorder="1" applyAlignment="1">
      <alignment horizontal="center" vertical="center"/>
    </xf>
    <xf numFmtId="0" fontId="3" fillId="0" borderId="14" xfId="2" applyFont="1" applyFill="1" applyBorder="1" applyAlignment="1">
      <alignment horizontal="center" vertical="center"/>
    </xf>
    <xf numFmtId="4" fontId="3" fillId="0" borderId="39" xfId="2" applyNumberFormat="1" applyFill="1" applyBorder="1"/>
    <xf numFmtId="0" fontId="3" fillId="0" borderId="0" xfId="2" applyAlignment="1">
      <alignment horizontal="justify" vertical="distributed"/>
    </xf>
    <xf numFmtId="0" fontId="3" fillId="0" borderId="9" xfId="2" applyBorder="1" applyAlignment="1">
      <alignment vertical="top"/>
    </xf>
    <xf numFmtId="0" fontId="3" fillId="0" borderId="4" xfId="2" applyFont="1" applyFill="1" applyBorder="1" applyAlignment="1">
      <alignment vertical="justify"/>
    </xf>
    <xf numFmtId="0" fontId="3" fillId="0" borderId="4" xfId="2" applyFill="1" applyBorder="1" applyAlignment="1">
      <alignment horizontal="center"/>
    </xf>
    <xf numFmtId="4" fontId="3" fillId="0" borderId="4" xfId="2" applyNumberFormat="1" applyFill="1" applyBorder="1"/>
    <xf numFmtId="4" fontId="3" fillId="0" borderId="10" xfId="2" applyNumberFormat="1" applyFill="1" applyBorder="1"/>
    <xf numFmtId="0" fontId="3" fillId="0" borderId="4" xfId="2" applyFill="1" applyBorder="1" applyAlignment="1">
      <alignment vertical="justify"/>
    </xf>
    <xf numFmtId="0" fontId="29" fillId="0" borderId="40" xfId="2" applyFont="1" applyBorder="1"/>
    <xf numFmtId="0" fontId="21" fillId="0" borderId="34" xfId="2" applyFont="1" applyBorder="1"/>
    <xf numFmtId="4" fontId="29" fillId="0" borderId="41" xfId="2" applyNumberFormat="1" applyFont="1" applyBorder="1" applyAlignment="1">
      <alignment horizontal="right"/>
    </xf>
    <xf numFmtId="0" fontId="29" fillId="0" borderId="42" xfId="2" applyFont="1" applyBorder="1" applyAlignment="1">
      <alignment horizontal="center"/>
    </xf>
    <xf numFmtId="4" fontId="29" fillId="0" borderId="43" xfId="2" applyNumberFormat="1" applyFont="1" applyBorder="1"/>
    <xf numFmtId="4" fontId="21" fillId="0" borderId="34" xfId="2" applyNumberFormat="1" applyFont="1" applyBorder="1"/>
    <xf numFmtId="0" fontId="29" fillId="0" borderId="0" xfId="2" applyFont="1" applyBorder="1"/>
    <xf numFmtId="0" fontId="21" fillId="0" borderId="0" xfId="2" applyFont="1" applyBorder="1"/>
    <xf numFmtId="4" fontId="29" fillId="0" borderId="0" xfId="2" applyNumberFormat="1" applyFont="1" applyBorder="1" applyAlignment="1">
      <alignment horizontal="right"/>
    </xf>
    <xf numFmtId="0" fontId="29" fillId="0" borderId="0" xfId="2" applyFont="1" applyBorder="1" applyAlignment="1">
      <alignment horizontal="center"/>
    </xf>
    <xf numFmtId="4" fontId="29" fillId="0" borderId="0" xfId="2" applyNumberFormat="1" applyFont="1" applyBorder="1"/>
    <xf numFmtId="4" fontId="21" fillId="0" borderId="0" xfId="2" applyNumberFormat="1" applyFont="1" applyBorder="1"/>
    <xf numFmtId="0" fontId="3" fillId="0" borderId="6" xfId="2" applyBorder="1"/>
    <xf numFmtId="0" fontId="3" fillId="0" borderId="7" xfId="2" applyFont="1" applyBorder="1"/>
    <xf numFmtId="166" fontId="3" fillId="0" borderId="7" xfId="2" applyNumberFormat="1" applyBorder="1" applyAlignment="1">
      <alignment horizontal="right"/>
    </xf>
    <xf numFmtId="0" fontId="3" fillId="0" borderId="7" xfId="2" applyFont="1" applyBorder="1" applyAlignment="1">
      <alignment horizontal="center"/>
    </xf>
    <xf numFmtId="4" fontId="3" fillId="0" borderId="7" xfId="2" applyNumberFormat="1" applyBorder="1"/>
    <xf numFmtId="4" fontId="3" fillId="0" borderId="8" xfId="2" applyNumberFormat="1" applyBorder="1"/>
    <xf numFmtId="0" fontId="3" fillId="0" borderId="9" xfId="2" applyBorder="1"/>
    <xf numFmtId="0" fontId="3" fillId="0" borderId="4" xfId="2" applyBorder="1"/>
    <xf numFmtId="166" fontId="3" fillId="0" borderId="4" xfId="2" applyNumberFormat="1" applyBorder="1" applyAlignment="1">
      <alignment horizontal="right"/>
    </xf>
    <xf numFmtId="0" fontId="3" fillId="0" borderId="4" xfId="2" applyBorder="1" applyAlignment="1">
      <alignment horizontal="center"/>
    </xf>
    <xf numFmtId="4" fontId="3" fillId="0" borderId="10" xfId="2" applyNumberFormat="1" applyBorder="1"/>
    <xf numFmtId="0" fontId="3" fillId="0" borderId="22" xfId="2" applyBorder="1"/>
    <xf numFmtId="0" fontId="3" fillId="0" borderId="23" xfId="2" applyBorder="1"/>
    <xf numFmtId="166" fontId="3" fillId="0" borderId="23" xfId="2" applyNumberFormat="1" applyBorder="1" applyAlignment="1">
      <alignment horizontal="right"/>
    </xf>
    <xf numFmtId="0" fontId="3" fillId="0" borderId="23" xfId="2" applyBorder="1" applyAlignment="1">
      <alignment horizontal="center"/>
    </xf>
    <xf numFmtId="4" fontId="3" fillId="0" borderId="23" xfId="2" applyNumberFormat="1" applyBorder="1"/>
    <xf numFmtId="0" fontId="29" fillId="0" borderId="1" xfId="2" applyFont="1" applyBorder="1"/>
    <xf numFmtId="0" fontId="21" fillId="0" borderId="35" xfId="2" applyFont="1" applyBorder="1"/>
    <xf numFmtId="166" fontId="29" fillId="0" borderId="44" xfId="2" applyNumberFormat="1" applyFont="1" applyBorder="1" applyAlignment="1">
      <alignment horizontal="right"/>
    </xf>
    <xf numFmtId="0" fontId="29" fillId="0" borderId="26" xfId="2" applyFont="1" applyBorder="1" applyAlignment="1">
      <alignment horizontal="center"/>
    </xf>
    <xf numFmtId="4" fontId="29" fillId="0" borderId="45" xfId="2" applyNumberFormat="1" applyFont="1" applyBorder="1"/>
    <xf numFmtId="4" fontId="21" fillId="0" borderId="35" xfId="2" applyNumberFormat="1" applyFont="1" applyBorder="1"/>
    <xf numFmtId="166" fontId="29" fillId="0" borderId="0" xfId="2" applyNumberFormat="1" applyFont="1" applyBorder="1" applyAlignment="1">
      <alignment horizontal="right"/>
    </xf>
    <xf numFmtId="4" fontId="3" fillId="0" borderId="0" xfId="2" applyNumberFormat="1" applyBorder="1"/>
    <xf numFmtId="4" fontId="3" fillId="0" borderId="39" xfId="2" applyNumberFormat="1" applyBorder="1"/>
    <xf numFmtId="0" fontId="3" fillId="0" borderId="7" xfId="2" applyBorder="1"/>
    <xf numFmtId="4" fontId="3" fillId="0" borderId="7" xfId="2" applyNumberFormat="1" applyBorder="1" applyAlignment="1">
      <alignment horizontal="right"/>
    </xf>
    <xf numFmtId="0" fontId="3" fillId="0" borderId="7" xfId="2" applyBorder="1" applyAlignment="1">
      <alignment horizontal="center"/>
    </xf>
    <xf numFmtId="4" fontId="3" fillId="0" borderId="4" xfId="2" applyNumberFormat="1" applyBorder="1" applyAlignment="1">
      <alignment horizontal="right"/>
    </xf>
    <xf numFmtId="4" fontId="29" fillId="0" borderId="44" xfId="2" applyNumberFormat="1" applyFont="1" applyBorder="1" applyAlignment="1">
      <alignment horizontal="right"/>
    </xf>
    <xf numFmtId="0" fontId="29" fillId="0" borderId="26" xfId="2" applyFont="1" applyBorder="1"/>
    <xf numFmtId="4" fontId="3" fillId="0" borderId="0" xfId="2" applyNumberFormat="1" applyAlignment="1">
      <alignment horizontal="right"/>
    </xf>
    <xf numFmtId="4" fontId="3" fillId="0" borderId="0" xfId="2" applyNumberFormat="1"/>
    <xf numFmtId="0" fontId="21" fillId="0" borderId="1" xfId="2" applyFont="1" applyBorder="1"/>
    <xf numFmtId="4" fontId="21" fillId="0" borderId="44" xfId="2" applyNumberFormat="1" applyFont="1" applyBorder="1" applyAlignment="1">
      <alignment horizontal="right"/>
    </xf>
    <xf numFmtId="0" fontId="21" fillId="0" borderId="26" xfId="2" applyFont="1" applyBorder="1"/>
    <xf numFmtId="4" fontId="21" fillId="0" borderId="45" xfId="2" applyNumberFormat="1" applyFont="1" applyBorder="1"/>
    <xf numFmtId="4" fontId="3" fillId="3" borderId="7" xfId="2" applyNumberFormat="1" applyFill="1" applyBorder="1"/>
    <xf numFmtId="4" fontId="3" fillId="3" borderId="4" xfId="2" applyNumberFormat="1" applyFill="1" applyBorder="1"/>
    <xf numFmtId="166" fontId="3" fillId="0" borderId="4" xfId="2" applyNumberFormat="1" applyFill="1" applyBorder="1" applyAlignment="1">
      <alignment horizontal="center"/>
    </xf>
    <xf numFmtId="0" fontId="3" fillId="0" borderId="4" xfId="0" applyFont="1" applyBorder="1"/>
    <xf numFmtId="0" fontId="3" fillId="0" borderId="4" xfId="0" applyFont="1" applyBorder="1" applyAlignment="1">
      <alignment wrapText="1"/>
    </xf>
    <xf numFmtId="4" fontId="29" fillId="0" borderId="41" xfId="2" applyNumberFormat="1" applyFont="1" applyBorder="1" applyAlignment="1">
      <alignment horizontal="center"/>
    </xf>
    <xf numFmtId="4" fontId="3" fillId="3" borderId="14" xfId="2" applyNumberFormat="1" applyFill="1" applyBorder="1"/>
    <xf numFmtId="4" fontId="3" fillId="3" borderId="14" xfId="2" applyNumberFormat="1" applyFill="1" applyBorder="1" applyAlignment="1">
      <alignment horizontal="center"/>
    </xf>
    <xf numFmtId="43" fontId="0" fillId="0" borderId="0" xfId="10" applyFont="1"/>
    <xf numFmtId="0" fontId="0" fillId="0" borderId="0" xfId="0" applyAlignment="1">
      <alignment horizontal="right"/>
    </xf>
    <xf numFmtId="17" fontId="0" fillId="0" borderId="0" xfId="0" applyNumberFormat="1"/>
    <xf numFmtId="0" fontId="0" fillId="0" borderId="0" xfId="0" applyAlignment="1">
      <alignment vertical="center"/>
    </xf>
    <xf numFmtId="0" fontId="30" fillId="0" borderId="0" xfId="0" applyFont="1" applyAlignment="1">
      <alignment wrapText="1"/>
    </xf>
    <xf numFmtId="0" fontId="30" fillId="0" borderId="0" xfId="0" applyFont="1"/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center"/>
    </xf>
    <xf numFmtId="0" fontId="3" fillId="0" borderId="4" xfId="0" applyFont="1" applyBorder="1" applyAlignment="1">
      <alignment horizontal="left" vertical="center" wrapText="1"/>
    </xf>
    <xf numFmtId="0" fontId="3" fillId="0" borderId="7" xfId="2" applyFont="1" applyBorder="1" applyAlignment="1">
      <alignment wrapText="1"/>
    </xf>
    <xf numFmtId="0" fontId="3" fillId="0" borderId="14" xfId="2" applyFill="1" applyBorder="1" applyAlignment="1">
      <alignment horizontal="left" vertical="center" wrapText="1"/>
    </xf>
    <xf numFmtId="4" fontId="3" fillId="3" borderId="14" xfId="2" applyNumberFormat="1" applyFill="1" applyBorder="1" applyAlignment="1">
      <alignment horizontal="right" vertical="center"/>
    </xf>
    <xf numFmtId="4" fontId="3" fillId="0" borderId="39" xfId="2" applyNumberFormat="1" applyFill="1" applyBorder="1" applyAlignment="1">
      <alignment vertical="center"/>
    </xf>
    <xf numFmtId="166" fontId="3" fillId="0" borderId="7" xfId="2" applyNumberForma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4" fontId="3" fillId="0" borderId="7" xfId="2" applyNumberFormat="1" applyBorder="1" applyAlignment="1">
      <alignment vertical="center"/>
    </xf>
    <xf numFmtId="4" fontId="3" fillId="0" borderId="8" xfId="2" applyNumberFormat="1" applyBorder="1" applyAlignment="1">
      <alignment vertical="center"/>
    </xf>
    <xf numFmtId="44" fontId="23" fillId="0" borderId="23" xfId="0" applyNumberFormat="1" applyFont="1" applyFill="1" applyBorder="1" applyAlignment="1">
      <alignment horizontal="center"/>
    </xf>
    <xf numFmtId="0" fontId="2" fillId="0" borderId="4" xfId="0" applyFont="1" applyBorder="1" applyAlignment="1">
      <alignment vertical="center"/>
    </xf>
    <xf numFmtId="0" fontId="0" fillId="0" borderId="0" xfId="0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44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0" fontId="33" fillId="0" borderId="0" xfId="0" applyFont="1"/>
    <xf numFmtId="0" fontId="33" fillId="0" borderId="0" xfId="0" applyFont="1" applyAlignment="1">
      <alignment horizontal="center"/>
    </xf>
    <xf numFmtId="2" fontId="0" fillId="0" borderId="0" xfId="0" applyNumberFormat="1" applyAlignment="1">
      <alignment horizontal="center" vertical="center"/>
    </xf>
    <xf numFmtId="0" fontId="34" fillId="0" borderId="0" xfId="0" applyFont="1"/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46" xfId="0" applyFont="1" applyBorder="1"/>
    <xf numFmtId="0" fontId="33" fillId="0" borderId="23" xfId="0" applyFont="1" applyBorder="1" applyAlignment="1">
      <alignment horizontal="center" vertical="center"/>
    </xf>
    <xf numFmtId="0" fontId="33" fillId="0" borderId="5" xfId="0" applyFont="1" applyBorder="1"/>
    <xf numFmtId="2" fontId="33" fillId="0" borderId="28" xfId="0" applyNumberFormat="1" applyFont="1" applyBorder="1" applyAlignment="1">
      <alignment horizontal="center"/>
    </xf>
    <xf numFmtId="0" fontId="38" fillId="0" borderId="16" xfId="0" applyFont="1" applyBorder="1"/>
    <xf numFmtId="2" fontId="38" fillId="0" borderId="14" xfId="0" applyNumberFormat="1" applyFont="1" applyBorder="1" applyAlignment="1">
      <alignment horizontal="center"/>
    </xf>
    <xf numFmtId="0" fontId="33" fillId="0" borderId="28" xfId="0" applyFont="1" applyBorder="1" applyAlignment="1">
      <alignment horizontal="center"/>
    </xf>
    <xf numFmtId="0" fontId="33" fillId="0" borderId="23" xfId="0" applyFont="1" applyBorder="1" applyAlignment="1">
      <alignment horizontal="center"/>
    </xf>
    <xf numFmtId="0" fontId="33" fillId="0" borderId="5" xfId="0" applyFont="1" applyBorder="1" applyAlignment="1">
      <alignment horizontal="justify" vertical="center"/>
    </xf>
    <xf numFmtId="0" fontId="33" fillId="0" borderId="47" xfId="0" applyFont="1" applyBorder="1" applyAlignment="1">
      <alignment horizontal="center"/>
    </xf>
    <xf numFmtId="44" fontId="23" fillId="0" borderId="23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left" wrapText="1"/>
    </xf>
    <xf numFmtId="0" fontId="32" fillId="2" borderId="32" xfId="0" applyFont="1" applyFill="1" applyBorder="1" applyAlignment="1">
      <alignment horizontal="center"/>
    </xf>
    <xf numFmtId="0" fontId="32" fillId="2" borderId="0" xfId="0" applyFont="1" applyFill="1" applyAlignment="1">
      <alignment horizontal="center"/>
    </xf>
    <xf numFmtId="0" fontId="41" fillId="2" borderId="46" xfId="0" applyFont="1" applyFill="1" applyBorder="1" applyAlignment="1">
      <alignment horizontal="center" vertical="justify" wrapText="1"/>
    </xf>
    <xf numFmtId="0" fontId="41" fillId="2" borderId="15" xfId="0" applyFont="1" applyFill="1" applyBorder="1" applyAlignment="1">
      <alignment horizontal="center" vertical="justify" wrapText="1"/>
    </xf>
    <xf numFmtId="0" fontId="41" fillId="2" borderId="5" xfId="0" applyFont="1" applyFill="1" applyBorder="1" applyAlignment="1">
      <alignment horizontal="center" vertical="justify" wrapText="1"/>
    </xf>
    <xf numFmtId="0" fontId="41" fillId="2" borderId="0" xfId="0" applyFont="1" applyFill="1" applyAlignment="1">
      <alignment horizontal="center" vertical="justify" wrapText="1"/>
    </xf>
    <xf numFmtId="0" fontId="37" fillId="0" borderId="17" xfId="0" applyFont="1" applyBorder="1" applyAlignment="1">
      <alignment horizontal="center"/>
    </xf>
    <xf numFmtId="0" fontId="39" fillId="0" borderId="23" xfId="0" applyFont="1" applyBorder="1" applyAlignment="1">
      <alignment horizontal="center"/>
    </xf>
    <xf numFmtId="0" fontId="39" fillId="0" borderId="14" xfId="0" applyFont="1" applyBorder="1" applyAlignment="1">
      <alignment horizontal="center"/>
    </xf>
    <xf numFmtId="2" fontId="39" fillId="7" borderId="23" xfId="0" applyNumberFormat="1" applyFont="1" applyFill="1" applyBorder="1" applyAlignment="1">
      <alignment horizontal="center"/>
    </xf>
    <xf numFmtId="2" fontId="39" fillId="7" borderId="14" xfId="0" applyNumberFormat="1" applyFont="1" applyFill="1" applyBorder="1" applyAlignment="1">
      <alignment horizontal="center"/>
    </xf>
    <xf numFmtId="0" fontId="16" fillId="7" borderId="4" xfId="4" applyFont="1" applyFill="1" applyBorder="1" applyAlignment="1">
      <alignment horizontal="center" vertical="center" wrapText="1"/>
    </xf>
    <xf numFmtId="0" fontId="8" fillId="4" borderId="4" xfId="4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center" vertical="center" wrapText="1"/>
    </xf>
    <xf numFmtId="10" fontId="11" fillId="8" borderId="4" xfId="6" applyNumberFormat="1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 wrapText="1"/>
    </xf>
    <xf numFmtId="0" fontId="16" fillId="6" borderId="4" xfId="4" applyFont="1" applyFill="1" applyBorder="1" applyAlignment="1">
      <alignment horizontal="center" vertical="center"/>
    </xf>
    <xf numFmtId="0" fontId="11" fillId="0" borderId="4" xfId="4" applyFont="1" applyFill="1" applyBorder="1" applyAlignment="1">
      <alignment horizontal="center" vertical="center"/>
    </xf>
    <xf numFmtId="0" fontId="8" fillId="0" borderId="4" xfId="4" applyFont="1" applyFill="1" applyBorder="1" applyAlignment="1">
      <alignment horizontal="left" vertical="center"/>
    </xf>
    <xf numFmtId="0" fontId="17" fillId="0" borderId="4" xfId="4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4" fontId="9" fillId="0" borderId="0" xfId="4" applyNumberFormat="1" applyFont="1" applyFill="1" applyAlignment="1" applyProtection="1">
      <alignment horizontal="center"/>
      <protection locked="0"/>
    </xf>
    <xf numFmtId="4" fontId="11" fillId="2" borderId="4" xfId="4" applyNumberFormat="1" applyFont="1" applyFill="1" applyBorder="1" applyAlignment="1">
      <alignment horizontal="center" vertical="center"/>
    </xf>
    <xf numFmtId="4" fontId="11" fillId="2" borderId="4" xfId="4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2" fillId="2" borderId="0" xfId="0" applyFont="1" applyFill="1" applyBorder="1" applyAlignment="1">
      <alignment horizontal="right" vertical="center"/>
    </xf>
    <xf numFmtId="0" fontId="31" fillId="11" borderId="19" xfId="0" applyFont="1" applyFill="1" applyBorder="1" applyAlignment="1">
      <alignment horizontal="center" vertical="center" wrapText="1"/>
    </xf>
    <xf numFmtId="0" fontId="31" fillId="11" borderId="20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left" vertical="center" wrapText="1"/>
    </xf>
    <xf numFmtId="0" fontId="2" fillId="2" borderId="20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 wrapText="1"/>
    </xf>
    <xf numFmtId="0" fontId="0" fillId="0" borderId="23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4" xfId="0" applyBorder="1" applyAlignment="1">
      <alignment horizontal="center"/>
    </xf>
    <xf numFmtId="0" fontId="2" fillId="2" borderId="4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0" fontId="2" fillId="0" borderId="0" xfId="0" applyFont="1" applyAlignment="1">
      <alignment horizontal="center" vertical="center"/>
    </xf>
    <xf numFmtId="0" fontId="2" fillId="9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right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23" xfId="0" applyBorder="1" applyAlignment="1">
      <alignment horizontal="left"/>
    </xf>
    <xf numFmtId="0" fontId="0" fillId="0" borderId="23" xfId="0" applyBorder="1" applyAlignment="1">
      <alignment horizontal="right"/>
    </xf>
    <xf numFmtId="0" fontId="0" fillId="0" borderId="24" xfId="0" applyBorder="1" applyAlignment="1">
      <alignment horizontal="right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0" fillId="0" borderId="7" xfId="0" applyBorder="1" applyAlignment="1">
      <alignment horizontal="left"/>
    </xf>
    <xf numFmtId="10" fontId="0" fillId="0" borderId="7" xfId="0" applyNumberFormat="1" applyBorder="1" applyAlignment="1">
      <alignment horizontal="right"/>
    </xf>
    <xf numFmtId="10" fontId="0" fillId="0" borderId="8" xfId="0" applyNumberFormat="1" applyBorder="1" applyAlignment="1">
      <alignment horizontal="right"/>
    </xf>
    <xf numFmtId="0" fontId="0" fillId="0" borderId="4" xfId="0" applyBorder="1" applyAlignment="1">
      <alignment horizontal="left"/>
    </xf>
    <xf numFmtId="17" fontId="0" fillId="0" borderId="4" xfId="0" applyNumberFormat="1" applyBorder="1" applyAlignment="1">
      <alignment horizontal="right"/>
    </xf>
    <xf numFmtId="0" fontId="0" fillId="0" borderId="10" xfId="0" applyBorder="1" applyAlignment="1">
      <alignment horizontal="right"/>
    </xf>
    <xf numFmtId="0" fontId="4" fillId="0" borderId="25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0" fillId="0" borderId="8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2" fillId="0" borderId="4" xfId="0" applyFont="1" applyBorder="1" applyAlignment="1">
      <alignment horizontal="right"/>
    </xf>
    <xf numFmtId="0" fontId="26" fillId="0" borderId="1" xfId="2" quotePrefix="1" applyFont="1" applyBorder="1" applyAlignment="1">
      <alignment horizontal="center" vertical="center" wrapText="1"/>
    </xf>
    <xf numFmtId="0" fontId="26" fillId="0" borderId="2" xfId="2" quotePrefix="1" applyFont="1" applyBorder="1" applyAlignment="1">
      <alignment horizontal="center" vertical="center" wrapText="1"/>
    </xf>
    <xf numFmtId="0" fontId="26" fillId="0" borderId="3" xfId="2" quotePrefix="1" applyFont="1" applyBorder="1" applyAlignment="1">
      <alignment horizontal="center" vertical="center" wrapText="1"/>
    </xf>
    <xf numFmtId="0" fontId="27" fillId="0" borderId="1" xfId="2" applyFont="1" applyBorder="1" applyAlignment="1">
      <alignment horizontal="center" vertical="center"/>
    </xf>
    <xf numFmtId="0" fontId="27" fillId="0" borderId="3" xfId="2" applyFont="1" applyBorder="1" applyAlignment="1">
      <alignment horizontal="center" vertical="center"/>
    </xf>
    <xf numFmtId="0" fontId="26" fillId="0" borderId="1" xfId="2" applyFont="1" applyBorder="1" applyAlignment="1">
      <alignment horizontal="center" vertical="center"/>
    </xf>
    <xf numFmtId="0" fontId="26" fillId="0" borderId="2" xfId="2" applyFont="1" applyBorder="1" applyAlignment="1">
      <alignment horizontal="center" vertical="center"/>
    </xf>
    <xf numFmtId="0" fontId="26" fillId="0" borderId="3" xfId="2" applyFont="1" applyBorder="1" applyAlignment="1">
      <alignment horizontal="center" vertical="center"/>
    </xf>
    <xf numFmtId="0" fontId="27" fillId="0" borderId="2" xfId="2" applyFont="1" applyBorder="1" applyAlignment="1">
      <alignment horizontal="center" vertical="center"/>
    </xf>
    <xf numFmtId="0" fontId="21" fillId="0" borderId="1" xfId="2" applyFont="1" applyBorder="1" applyAlignment="1">
      <alignment horizontal="left" vertical="center" wrapText="1"/>
    </xf>
    <xf numFmtId="0" fontId="21" fillId="0" borderId="2" xfId="2" applyFont="1" applyBorder="1" applyAlignment="1">
      <alignment horizontal="left" vertical="center" wrapText="1"/>
    </xf>
    <xf numFmtId="0" fontId="21" fillId="0" borderId="3" xfId="2" applyFont="1" applyBorder="1" applyAlignment="1">
      <alignment horizontal="left" vertical="center" wrapText="1"/>
    </xf>
  </cellXfs>
  <cellStyles count="11">
    <cellStyle name="Moeda" xfId="1" builtinId="4"/>
    <cellStyle name="Normal" xfId="0" builtinId="0"/>
    <cellStyle name="Normal 2" xfId="5"/>
    <cellStyle name="Normal 2 2" xfId="2"/>
    <cellStyle name="Normal 2 3" xfId="8"/>
    <cellStyle name="Normal 4 2" xfId="9"/>
    <cellStyle name="Normal_PSF - Frutilândia (204,08 m²)" xfId="4"/>
    <cellStyle name="Porcentagem" xfId="3" builtinId="5"/>
    <cellStyle name="Porcentagem 2" xfId="6"/>
    <cellStyle name="Porcentagem 3" xfId="7"/>
    <cellStyle name="Vírgula" xfId="10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Extenso/VExtenso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VExtenso"/>
    </sheetNames>
    <definedNames>
      <definedName name="vextenso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F49"/>
  <sheetViews>
    <sheetView showGridLines="0" showZeros="0" view="pageLayout" zoomScaleNormal="100" workbookViewId="0">
      <selection activeCell="A49" sqref="A49:A50"/>
    </sheetView>
  </sheetViews>
  <sheetFormatPr defaultColWidth="11.44140625" defaultRowHeight="13.2" x14ac:dyDescent="0.25"/>
  <cols>
    <col min="1" max="1" width="8.44140625" style="97" customWidth="1"/>
    <col min="2" max="2" width="42.5546875" style="97" customWidth="1"/>
    <col min="3" max="3" width="13.5546875" style="97" customWidth="1"/>
    <col min="4" max="256" width="11.44140625" style="97"/>
    <col min="257" max="257" width="8.44140625" style="97" customWidth="1"/>
    <col min="258" max="258" width="42.5546875" style="97" customWidth="1"/>
    <col min="259" max="259" width="13.5546875" style="97" customWidth="1"/>
    <col min="260" max="512" width="11.44140625" style="97"/>
    <col min="513" max="513" width="8.44140625" style="97" customWidth="1"/>
    <col min="514" max="514" width="42.5546875" style="97" customWidth="1"/>
    <col min="515" max="515" width="13.5546875" style="97" customWidth="1"/>
    <col min="516" max="768" width="11.44140625" style="97"/>
    <col min="769" max="769" width="8.44140625" style="97" customWidth="1"/>
    <col min="770" max="770" width="42.5546875" style="97" customWidth="1"/>
    <col min="771" max="771" width="13.5546875" style="97" customWidth="1"/>
    <col min="772" max="1024" width="11.44140625" style="97"/>
    <col min="1025" max="1025" width="8.44140625" style="97" customWidth="1"/>
    <col min="1026" max="1026" width="42.5546875" style="97" customWidth="1"/>
    <col min="1027" max="1027" width="13.5546875" style="97" customWidth="1"/>
    <col min="1028" max="1280" width="11.44140625" style="97"/>
    <col min="1281" max="1281" width="8.44140625" style="97" customWidth="1"/>
    <col min="1282" max="1282" width="42.5546875" style="97" customWidth="1"/>
    <col min="1283" max="1283" width="13.5546875" style="97" customWidth="1"/>
    <col min="1284" max="1536" width="11.44140625" style="97"/>
    <col min="1537" max="1537" width="8.44140625" style="97" customWidth="1"/>
    <col min="1538" max="1538" width="42.5546875" style="97" customWidth="1"/>
    <col min="1539" max="1539" width="13.5546875" style="97" customWidth="1"/>
    <col min="1540" max="1792" width="11.44140625" style="97"/>
    <col min="1793" max="1793" width="8.44140625" style="97" customWidth="1"/>
    <col min="1794" max="1794" width="42.5546875" style="97" customWidth="1"/>
    <col min="1795" max="1795" width="13.5546875" style="97" customWidth="1"/>
    <col min="1796" max="2048" width="11.44140625" style="97"/>
    <col min="2049" max="2049" width="8.44140625" style="97" customWidth="1"/>
    <col min="2050" max="2050" width="42.5546875" style="97" customWidth="1"/>
    <col min="2051" max="2051" width="13.5546875" style="97" customWidth="1"/>
    <col min="2052" max="2304" width="11.44140625" style="97"/>
    <col min="2305" max="2305" width="8.44140625" style="97" customWidth="1"/>
    <col min="2306" max="2306" width="42.5546875" style="97" customWidth="1"/>
    <col min="2307" max="2307" width="13.5546875" style="97" customWidth="1"/>
    <col min="2308" max="2560" width="11.44140625" style="97"/>
    <col min="2561" max="2561" width="8.44140625" style="97" customWidth="1"/>
    <col min="2562" max="2562" width="42.5546875" style="97" customWidth="1"/>
    <col min="2563" max="2563" width="13.5546875" style="97" customWidth="1"/>
    <col min="2564" max="2816" width="11.44140625" style="97"/>
    <col min="2817" max="2817" width="8.44140625" style="97" customWidth="1"/>
    <col min="2818" max="2818" width="42.5546875" style="97" customWidth="1"/>
    <col min="2819" max="2819" width="13.5546875" style="97" customWidth="1"/>
    <col min="2820" max="3072" width="11.44140625" style="97"/>
    <col min="3073" max="3073" width="8.44140625" style="97" customWidth="1"/>
    <col min="3074" max="3074" width="42.5546875" style="97" customWidth="1"/>
    <col min="3075" max="3075" width="13.5546875" style="97" customWidth="1"/>
    <col min="3076" max="3328" width="11.44140625" style="97"/>
    <col min="3329" max="3329" width="8.44140625" style="97" customWidth="1"/>
    <col min="3330" max="3330" width="42.5546875" style="97" customWidth="1"/>
    <col min="3331" max="3331" width="13.5546875" style="97" customWidth="1"/>
    <col min="3332" max="3584" width="11.44140625" style="97"/>
    <col min="3585" max="3585" width="8.44140625" style="97" customWidth="1"/>
    <col min="3586" max="3586" width="42.5546875" style="97" customWidth="1"/>
    <col min="3587" max="3587" width="13.5546875" style="97" customWidth="1"/>
    <col min="3588" max="3840" width="11.44140625" style="97"/>
    <col min="3841" max="3841" width="8.44140625" style="97" customWidth="1"/>
    <col min="3842" max="3842" width="42.5546875" style="97" customWidth="1"/>
    <col min="3843" max="3843" width="13.5546875" style="97" customWidth="1"/>
    <col min="3844" max="4096" width="11.44140625" style="97"/>
    <col min="4097" max="4097" width="8.44140625" style="97" customWidth="1"/>
    <col min="4098" max="4098" width="42.5546875" style="97" customWidth="1"/>
    <col min="4099" max="4099" width="13.5546875" style="97" customWidth="1"/>
    <col min="4100" max="4352" width="11.44140625" style="97"/>
    <col min="4353" max="4353" width="8.44140625" style="97" customWidth="1"/>
    <col min="4354" max="4354" width="42.5546875" style="97" customWidth="1"/>
    <col min="4355" max="4355" width="13.5546875" style="97" customWidth="1"/>
    <col min="4356" max="4608" width="11.44140625" style="97"/>
    <col min="4609" max="4609" width="8.44140625" style="97" customWidth="1"/>
    <col min="4610" max="4610" width="42.5546875" style="97" customWidth="1"/>
    <col min="4611" max="4611" width="13.5546875" style="97" customWidth="1"/>
    <col min="4612" max="4864" width="11.44140625" style="97"/>
    <col min="4865" max="4865" width="8.44140625" style="97" customWidth="1"/>
    <col min="4866" max="4866" width="42.5546875" style="97" customWidth="1"/>
    <col min="4867" max="4867" width="13.5546875" style="97" customWidth="1"/>
    <col min="4868" max="5120" width="11.44140625" style="97"/>
    <col min="5121" max="5121" width="8.44140625" style="97" customWidth="1"/>
    <col min="5122" max="5122" width="42.5546875" style="97" customWidth="1"/>
    <col min="5123" max="5123" width="13.5546875" style="97" customWidth="1"/>
    <col min="5124" max="5376" width="11.44140625" style="97"/>
    <col min="5377" max="5377" width="8.44140625" style="97" customWidth="1"/>
    <col min="5378" max="5378" width="42.5546875" style="97" customWidth="1"/>
    <col min="5379" max="5379" width="13.5546875" style="97" customWidth="1"/>
    <col min="5380" max="5632" width="11.44140625" style="97"/>
    <col min="5633" max="5633" width="8.44140625" style="97" customWidth="1"/>
    <col min="5634" max="5634" width="42.5546875" style="97" customWidth="1"/>
    <col min="5635" max="5635" width="13.5546875" style="97" customWidth="1"/>
    <col min="5636" max="5888" width="11.44140625" style="97"/>
    <col min="5889" max="5889" width="8.44140625" style="97" customWidth="1"/>
    <col min="5890" max="5890" width="42.5546875" style="97" customWidth="1"/>
    <col min="5891" max="5891" width="13.5546875" style="97" customWidth="1"/>
    <col min="5892" max="6144" width="11.44140625" style="97"/>
    <col min="6145" max="6145" width="8.44140625" style="97" customWidth="1"/>
    <col min="6146" max="6146" width="42.5546875" style="97" customWidth="1"/>
    <col min="6147" max="6147" width="13.5546875" style="97" customWidth="1"/>
    <col min="6148" max="6400" width="11.44140625" style="97"/>
    <col min="6401" max="6401" width="8.44140625" style="97" customWidth="1"/>
    <col min="6402" max="6402" width="42.5546875" style="97" customWidth="1"/>
    <col min="6403" max="6403" width="13.5546875" style="97" customWidth="1"/>
    <col min="6404" max="6656" width="11.44140625" style="97"/>
    <col min="6657" max="6657" width="8.44140625" style="97" customWidth="1"/>
    <col min="6658" max="6658" width="42.5546875" style="97" customWidth="1"/>
    <col min="6659" max="6659" width="13.5546875" style="97" customWidth="1"/>
    <col min="6660" max="6912" width="11.44140625" style="97"/>
    <col min="6913" max="6913" width="8.44140625" style="97" customWidth="1"/>
    <col min="6914" max="6914" width="42.5546875" style="97" customWidth="1"/>
    <col min="6915" max="6915" width="13.5546875" style="97" customWidth="1"/>
    <col min="6916" max="7168" width="11.44140625" style="97"/>
    <col min="7169" max="7169" width="8.44140625" style="97" customWidth="1"/>
    <col min="7170" max="7170" width="42.5546875" style="97" customWidth="1"/>
    <col min="7171" max="7171" width="13.5546875" style="97" customWidth="1"/>
    <col min="7172" max="7424" width="11.44140625" style="97"/>
    <col min="7425" max="7425" width="8.44140625" style="97" customWidth="1"/>
    <col min="7426" max="7426" width="42.5546875" style="97" customWidth="1"/>
    <col min="7427" max="7427" width="13.5546875" style="97" customWidth="1"/>
    <col min="7428" max="7680" width="11.44140625" style="97"/>
    <col min="7681" max="7681" width="8.44140625" style="97" customWidth="1"/>
    <col min="7682" max="7682" width="42.5546875" style="97" customWidth="1"/>
    <col min="7683" max="7683" width="13.5546875" style="97" customWidth="1"/>
    <col min="7684" max="7936" width="11.44140625" style="97"/>
    <col min="7937" max="7937" width="8.44140625" style="97" customWidth="1"/>
    <col min="7938" max="7938" width="42.5546875" style="97" customWidth="1"/>
    <col min="7939" max="7939" width="13.5546875" style="97" customWidth="1"/>
    <col min="7940" max="8192" width="11.44140625" style="97"/>
    <col min="8193" max="8193" width="8.44140625" style="97" customWidth="1"/>
    <col min="8194" max="8194" width="42.5546875" style="97" customWidth="1"/>
    <col min="8195" max="8195" width="13.5546875" style="97" customWidth="1"/>
    <col min="8196" max="8448" width="11.44140625" style="97"/>
    <col min="8449" max="8449" width="8.44140625" style="97" customWidth="1"/>
    <col min="8450" max="8450" width="42.5546875" style="97" customWidth="1"/>
    <col min="8451" max="8451" width="13.5546875" style="97" customWidth="1"/>
    <col min="8452" max="8704" width="11.44140625" style="97"/>
    <col min="8705" max="8705" width="8.44140625" style="97" customWidth="1"/>
    <col min="8706" max="8706" width="42.5546875" style="97" customWidth="1"/>
    <col min="8707" max="8707" width="13.5546875" style="97" customWidth="1"/>
    <col min="8708" max="8960" width="11.44140625" style="97"/>
    <col min="8961" max="8961" width="8.44140625" style="97" customWidth="1"/>
    <col min="8962" max="8962" width="42.5546875" style="97" customWidth="1"/>
    <col min="8963" max="8963" width="13.5546875" style="97" customWidth="1"/>
    <col min="8964" max="9216" width="11.44140625" style="97"/>
    <col min="9217" max="9217" width="8.44140625" style="97" customWidth="1"/>
    <col min="9218" max="9218" width="42.5546875" style="97" customWidth="1"/>
    <col min="9219" max="9219" width="13.5546875" style="97" customWidth="1"/>
    <col min="9220" max="9472" width="11.44140625" style="97"/>
    <col min="9473" max="9473" width="8.44140625" style="97" customWidth="1"/>
    <col min="9474" max="9474" width="42.5546875" style="97" customWidth="1"/>
    <col min="9475" max="9475" width="13.5546875" style="97" customWidth="1"/>
    <col min="9476" max="9728" width="11.44140625" style="97"/>
    <col min="9729" max="9729" width="8.44140625" style="97" customWidth="1"/>
    <col min="9730" max="9730" width="42.5546875" style="97" customWidth="1"/>
    <col min="9731" max="9731" width="13.5546875" style="97" customWidth="1"/>
    <col min="9732" max="9984" width="11.44140625" style="97"/>
    <col min="9985" max="9985" width="8.44140625" style="97" customWidth="1"/>
    <col min="9986" max="9986" width="42.5546875" style="97" customWidth="1"/>
    <col min="9987" max="9987" width="13.5546875" style="97" customWidth="1"/>
    <col min="9988" max="10240" width="11.44140625" style="97"/>
    <col min="10241" max="10241" width="8.44140625" style="97" customWidth="1"/>
    <col min="10242" max="10242" width="42.5546875" style="97" customWidth="1"/>
    <col min="10243" max="10243" width="13.5546875" style="97" customWidth="1"/>
    <col min="10244" max="10496" width="11.44140625" style="97"/>
    <col min="10497" max="10497" width="8.44140625" style="97" customWidth="1"/>
    <col min="10498" max="10498" width="42.5546875" style="97" customWidth="1"/>
    <col min="10499" max="10499" width="13.5546875" style="97" customWidth="1"/>
    <col min="10500" max="10752" width="11.44140625" style="97"/>
    <col min="10753" max="10753" width="8.44140625" style="97" customWidth="1"/>
    <col min="10754" max="10754" width="42.5546875" style="97" customWidth="1"/>
    <col min="10755" max="10755" width="13.5546875" style="97" customWidth="1"/>
    <col min="10756" max="11008" width="11.44140625" style="97"/>
    <col min="11009" max="11009" width="8.44140625" style="97" customWidth="1"/>
    <col min="11010" max="11010" width="42.5546875" style="97" customWidth="1"/>
    <col min="11011" max="11011" width="13.5546875" style="97" customWidth="1"/>
    <col min="11012" max="11264" width="11.44140625" style="97"/>
    <col min="11265" max="11265" width="8.44140625" style="97" customWidth="1"/>
    <col min="11266" max="11266" width="42.5546875" style="97" customWidth="1"/>
    <col min="11267" max="11267" width="13.5546875" style="97" customWidth="1"/>
    <col min="11268" max="11520" width="11.44140625" style="97"/>
    <col min="11521" max="11521" width="8.44140625" style="97" customWidth="1"/>
    <col min="11522" max="11522" width="42.5546875" style="97" customWidth="1"/>
    <col min="11523" max="11523" width="13.5546875" style="97" customWidth="1"/>
    <col min="11524" max="11776" width="11.44140625" style="97"/>
    <col min="11777" max="11777" width="8.44140625" style="97" customWidth="1"/>
    <col min="11778" max="11778" width="42.5546875" style="97" customWidth="1"/>
    <col min="11779" max="11779" width="13.5546875" style="97" customWidth="1"/>
    <col min="11780" max="12032" width="11.44140625" style="97"/>
    <col min="12033" max="12033" width="8.44140625" style="97" customWidth="1"/>
    <col min="12034" max="12034" width="42.5546875" style="97" customWidth="1"/>
    <col min="12035" max="12035" width="13.5546875" style="97" customWidth="1"/>
    <col min="12036" max="12288" width="11.44140625" style="97"/>
    <col min="12289" max="12289" width="8.44140625" style="97" customWidth="1"/>
    <col min="12290" max="12290" width="42.5546875" style="97" customWidth="1"/>
    <col min="12291" max="12291" width="13.5546875" style="97" customWidth="1"/>
    <col min="12292" max="12544" width="11.44140625" style="97"/>
    <col min="12545" max="12545" width="8.44140625" style="97" customWidth="1"/>
    <col min="12546" max="12546" width="42.5546875" style="97" customWidth="1"/>
    <col min="12547" max="12547" width="13.5546875" style="97" customWidth="1"/>
    <col min="12548" max="12800" width="11.44140625" style="97"/>
    <col min="12801" max="12801" width="8.44140625" style="97" customWidth="1"/>
    <col min="12802" max="12802" width="42.5546875" style="97" customWidth="1"/>
    <col min="12803" max="12803" width="13.5546875" style="97" customWidth="1"/>
    <col min="12804" max="13056" width="11.44140625" style="97"/>
    <col min="13057" max="13057" width="8.44140625" style="97" customWidth="1"/>
    <col min="13058" max="13058" width="42.5546875" style="97" customWidth="1"/>
    <col min="13059" max="13059" width="13.5546875" style="97" customWidth="1"/>
    <col min="13060" max="13312" width="11.44140625" style="97"/>
    <col min="13313" max="13313" width="8.44140625" style="97" customWidth="1"/>
    <col min="13314" max="13314" width="42.5546875" style="97" customWidth="1"/>
    <col min="13315" max="13315" width="13.5546875" style="97" customWidth="1"/>
    <col min="13316" max="13568" width="11.44140625" style="97"/>
    <col min="13569" max="13569" width="8.44140625" style="97" customWidth="1"/>
    <col min="13570" max="13570" width="42.5546875" style="97" customWidth="1"/>
    <col min="13571" max="13571" width="13.5546875" style="97" customWidth="1"/>
    <col min="13572" max="13824" width="11.44140625" style="97"/>
    <col min="13825" max="13825" width="8.44140625" style="97" customWidth="1"/>
    <col min="13826" max="13826" width="42.5546875" style="97" customWidth="1"/>
    <col min="13827" max="13827" width="13.5546875" style="97" customWidth="1"/>
    <col min="13828" max="14080" width="11.44140625" style="97"/>
    <col min="14081" max="14081" width="8.44140625" style="97" customWidth="1"/>
    <col min="14082" max="14082" width="42.5546875" style="97" customWidth="1"/>
    <col min="14083" max="14083" width="13.5546875" style="97" customWidth="1"/>
    <col min="14084" max="14336" width="11.44140625" style="97"/>
    <col min="14337" max="14337" width="8.44140625" style="97" customWidth="1"/>
    <col min="14338" max="14338" width="42.5546875" style="97" customWidth="1"/>
    <col min="14339" max="14339" width="13.5546875" style="97" customWidth="1"/>
    <col min="14340" max="14592" width="11.44140625" style="97"/>
    <col min="14593" max="14593" width="8.44140625" style="97" customWidth="1"/>
    <col min="14594" max="14594" width="42.5546875" style="97" customWidth="1"/>
    <col min="14595" max="14595" width="13.5546875" style="97" customWidth="1"/>
    <col min="14596" max="14848" width="11.44140625" style="97"/>
    <col min="14849" max="14849" width="8.44140625" style="97" customWidth="1"/>
    <col min="14850" max="14850" width="42.5546875" style="97" customWidth="1"/>
    <col min="14851" max="14851" width="13.5546875" style="97" customWidth="1"/>
    <col min="14852" max="15104" width="11.44140625" style="97"/>
    <col min="15105" max="15105" width="8.44140625" style="97" customWidth="1"/>
    <col min="15106" max="15106" width="42.5546875" style="97" customWidth="1"/>
    <col min="15107" max="15107" width="13.5546875" style="97" customWidth="1"/>
    <col min="15108" max="15360" width="11.44140625" style="97"/>
    <col min="15361" max="15361" width="8.44140625" style="97" customWidth="1"/>
    <col min="15362" max="15362" width="42.5546875" style="97" customWidth="1"/>
    <col min="15363" max="15363" width="13.5546875" style="97" customWidth="1"/>
    <col min="15364" max="15616" width="11.44140625" style="97"/>
    <col min="15617" max="15617" width="8.44140625" style="97" customWidth="1"/>
    <col min="15618" max="15618" width="42.5546875" style="97" customWidth="1"/>
    <col min="15619" max="15619" width="13.5546875" style="97" customWidth="1"/>
    <col min="15620" max="15872" width="11.44140625" style="97"/>
    <col min="15873" max="15873" width="8.44140625" style="97" customWidth="1"/>
    <col min="15874" max="15874" width="42.5546875" style="97" customWidth="1"/>
    <col min="15875" max="15875" width="13.5546875" style="97" customWidth="1"/>
    <col min="15876" max="16128" width="11.44140625" style="97"/>
    <col min="16129" max="16129" width="8.44140625" style="97" customWidth="1"/>
    <col min="16130" max="16130" width="42.5546875" style="97" customWidth="1"/>
    <col min="16131" max="16131" width="13.5546875" style="97" customWidth="1"/>
    <col min="16132" max="16384" width="11.44140625" style="97"/>
  </cols>
  <sheetData>
    <row r="1" spans="2:6" customFormat="1" ht="15" x14ac:dyDescent="0.25">
      <c r="B1" s="215" t="s">
        <v>193</v>
      </c>
      <c r="C1" s="215"/>
      <c r="D1" s="215"/>
      <c r="E1" s="215"/>
      <c r="F1" s="215"/>
    </row>
    <row r="2" spans="2:6" customFormat="1" ht="14.4" x14ac:dyDescent="0.3">
      <c r="B2" s="193" t="s">
        <v>194</v>
      </c>
      <c r="C2" s="216" t="s">
        <v>76</v>
      </c>
      <c r="D2" s="216"/>
      <c r="E2" s="216"/>
      <c r="F2" s="216"/>
    </row>
    <row r="3" spans="2:6" customFormat="1" ht="15" x14ac:dyDescent="0.25">
      <c r="B3" s="194"/>
      <c r="C3" s="195"/>
      <c r="D3" s="196"/>
      <c r="E3" s="197"/>
      <c r="F3" s="197"/>
    </row>
    <row r="4" spans="2:6" customFormat="1" ht="19.8" x14ac:dyDescent="0.3">
      <c r="B4" s="217" t="s">
        <v>238</v>
      </c>
      <c r="C4" s="218"/>
      <c r="D4" s="218"/>
      <c r="E4" s="218"/>
      <c r="F4" s="218"/>
    </row>
    <row r="5" spans="2:6" customFormat="1" ht="15" x14ac:dyDescent="0.25">
      <c r="B5" s="198"/>
      <c r="C5" s="199"/>
      <c r="D5" s="199"/>
      <c r="E5" s="200"/>
      <c r="F5" s="200"/>
    </row>
    <row r="6" spans="2:6" customFormat="1" ht="16.5" x14ac:dyDescent="0.25">
      <c r="B6" s="201" t="s">
        <v>195</v>
      </c>
      <c r="C6" s="202"/>
      <c r="D6" s="203" t="s">
        <v>196</v>
      </c>
      <c r="E6" s="200"/>
      <c r="F6" s="200"/>
    </row>
    <row r="7" spans="2:6" customFormat="1" ht="15.6" x14ac:dyDescent="0.3">
      <c r="B7" s="198"/>
      <c r="C7" s="223" t="s">
        <v>197</v>
      </c>
      <c r="D7" s="223"/>
      <c r="E7" s="223" t="s">
        <v>198</v>
      </c>
      <c r="F7" s="223"/>
    </row>
    <row r="8" spans="2:6" customFormat="1" ht="15.75" x14ac:dyDescent="0.25">
      <c r="B8" s="204" t="s">
        <v>199</v>
      </c>
      <c r="C8" s="205" t="s">
        <v>200</v>
      </c>
      <c r="D8" s="205" t="s">
        <v>201</v>
      </c>
      <c r="E8" s="205" t="s">
        <v>200</v>
      </c>
      <c r="F8" s="205" t="s">
        <v>201</v>
      </c>
    </row>
    <row r="9" spans="2:6" customFormat="1" ht="15" x14ac:dyDescent="0.25">
      <c r="B9" s="206" t="s">
        <v>202</v>
      </c>
      <c r="C9" s="207">
        <v>0</v>
      </c>
      <c r="D9" s="207">
        <v>0</v>
      </c>
      <c r="E9" s="207">
        <v>20</v>
      </c>
      <c r="F9" s="207">
        <v>20</v>
      </c>
    </row>
    <row r="10" spans="2:6" customFormat="1" ht="15" x14ac:dyDescent="0.25">
      <c r="B10" s="206" t="s">
        <v>203</v>
      </c>
      <c r="C10" s="207">
        <v>1.5</v>
      </c>
      <c r="D10" s="207">
        <v>1.5</v>
      </c>
      <c r="E10" s="207">
        <v>1.5</v>
      </c>
      <c r="F10" s="207">
        <v>1.5</v>
      </c>
    </row>
    <row r="11" spans="2:6" customFormat="1" ht="15" x14ac:dyDescent="0.25">
      <c r="B11" s="206" t="s">
        <v>204</v>
      </c>
      <c r="C11" s="207">
        <v>1</v>
      </c>
      <c r="D11" s="207">
        <v>1</v>
      </c>
      <c r="E11" s="207">
        <v>1</v>
      </c>
      <c r="F11" s="207">
        <v>1</v>
      </c>
    </row>
    <row r="12" spans="2:6" customFormat="1" ht="15" x14ac:dyDescent="0.25">
      <c r="B12" s="206" t="s">
        <v>205</v>
      </c>
      <c r="C12" s="207">
        <v>0.2</v>
      </c>
      <c r="D12" s="207">
        <v>0.2</v>
      </c>
      <c r="E12" s="207">
        <v>0.2</v>
      </c>
      <c r="F12" s="207">
        <v>0.2</v>
      </c>
    </row>
    <row r="13" spans="2:6" customFormat="1" ht="15" x14ac:dyDescent="0.25">
      <c r="B13" s="206" t="s">
        <v>206</v>
      </c>
      <c r="C13" s="207">
        <v>0.6</v>
      </c>
      <c r="D13" s="207">
        <v>0.6</v>
      </c>
      <c r="E13" s="207">
        <v>0.6</v>
      </c>
      <c r="F13" s="207">
        <v>0.6</v>
      </c>
    </row>
    <row r="14" spans="2:6" customFormat="1" ht="14.4" x14ac:dyDescent="0.3">
      <c r="B14" s="206" t="s">
        <v>207</v>
      </c>
      <c r="C14" s="207">
        <v>2.5</v>
      </c>
      <c r="D14" s="207">
        <v>2.5</v>
      </c>
      <c r="E14" s="207">
        <v>2.5</v>
      </c>
      <c r="F14" s="207">
        <v>2.5</v>
      </c>
    </row>
    <row r="15" spans="2:6" customFormat="1" ht="15" x14ac:dyDescent="0.25">
      <c r="B15" s="206" t="s">
        <v>208</v>
      </c>
      <c r="C15" s="207">
        <v>3</v>
      </c>
      <c r="D15" s="207">
        <v>3</v>
      </c>
      <c r="E15" s="207">
        <v>3</v>
      </c>
      <c r="F15" s="207">
        <v>3</v>
      </c>
    </row>
    <row r="16" spans="2:6" customFormat="1" ht="15" x14ac:dyDescent="0.25">
      <c r="B16" s="206" t="s">
        <v>209</v>
      </c>
      <c r="C16" s="207">
        <v>8</v>
      </c>
      <c r="D16" s="207">
        <v>8</v>
      </c>
      <c r="E16" s="207">
        <v>8</v>
      </c>
      <c r="F16" s="207">
        <v>8</v>
      </c>
    </row>
    <row r="17" spans="2:6" customFormat="1" ht="15" x14ac:dyDescent="0.25">
      <c r="B17" s="206" t="s">
        <v>210</v>
      </c>
      <c r="C17" s="207">
        <v>0</v>
      </c>
      <c r="D17" s="207">
        <v>0</v>
      </c>
      <c r="E17" s="207">
        <v>0</v>
      </c>
      <c r="F17" s="207">
        <v>0</v>
      </c>
    </row>
    <row r="18" spans="2:6" customFormat="1" ht="14.4" x14ac:dyDescent="0.3">
      <c r="B18" s="208" t="s">
        <v>211</v>
      </c>
      <c r="C18" s="209">
        <f>SUM(C9:C17)</f>
        <v>16.8</v>
      </c>
      <c r="D18" s="209">
        <f>SUM(D9:D17)</f>
        <v>16.8</v>
      </c>
      <c r="E18" s="209">
        <f>SUM(E9:E17)</f>
        <v>36.799999999999997</v>
      </c>
      <c r="F18" s="209">
        <f>SUM(F9:F17)</f>
        <v>36.799999999999997</v>
      </c>
    </row>
    <row r="19" spans="2:6" customFormat="1" ht="14.4" x14ac:dyDescent="0.3">
      <c r="B19" s="198"/>
      <c r="C19" s="210"/>
      <c r="D19" s="210"/>
      <c r="E19" s="210"/>
      <c r="F19" s="210"/>
    </row>
    <row r="20" spans="2:6" customFormat="1" ht="15.6" x14ac:dyDescent="0.3">
      <c r="B20" s="204" t="s">
        <v>212</v>
      </c>
      <c r="C20" s="211"/>
      <c r="D20" s="211"/>
      <c r="E20" s="211"/>
      <c r="F20" s="211"/>
    </row>
    <row r="21" spans="2:6" customFormat="1" ht="14.4" x14ac:dyDescent="0.3">
      <c r="B21" s="206" t="s">
        <v>213</v>
      </c>
      <c r="C21" s="207">
        <v>18.010000000000002</v>
      </c>
      <c r="D21" s="207" t="s">
        <v>214</v>
      </c>
      <c r="E21" s="207">
        <v>18.010000000000002</v>
      </c>
      <c r="F21" s="207" t="s">
        <v>214</v>
      </c>
    </row>
    <row r="22" spans="2:6" customFormat="1" ht="14.4" x14ac:dyDescent="0.3">
      <c r="B22" s="206" t="s">
        <v>215</v>
      </c>
      <c r="C22" s="207">
        <v>4.29</v>
      </c>
      <c r="D22" s="207" t="s">
        <v>214</v>
      </c>
      <c r="E22" s="207">
        <v>4.29</v>
      </c>
      <c r="F22" s="207" t="s">
        <v>214</v>
      </c>
    </row>
    <row r="23" spans="2:6" customFormat="1" ht="14.4" x14ac:dyDescent="0.3">
      <c r="B23" s="206" t="s">
        <v>216</v>
      </c>
      <c r="C23" s="207">
        <v>0.92</v>
      </c>
      <c r="D23" s="207">
        <v>0.69</v>
      </c>
      <c r="E23" s="207">
        <v>0.92</v>
      </c>
      <c r="F23" s="207">
        <v>0.69</v>
      </c>
    </row>
    <row r="24" spans="2:6" customFormat="1" ht="14.4" x14ac:dyDescent="0.3">
      <c r="B24" s="206" t="s">
        <v>217</v>
      </c>
      <c r="C24" s="207">
        <v>11.01</v>
      </c>
      <c r="D24" s="207">
        <v>8.33</v>
      </c>
      <c r="E24" s="207">
        <v>11.01</v>
      </c>
      <c r="F24" s="207">
        <v>8.33</v>
      </c>
    </row>
    <row r="25" spans="2:6" customFormat="1" ht="14.4" x14ac:dyDescent="0.3">
      <c r="B25" s="206" t="s">
        <v>218</v>
      </c>
      <c r="C25" s="207">
        <v>0.08</v>
      </c>
      <c r="D25" s="207">
        <v>0.06</v>
      </c>
      <c r="E25" s="207">
        <v>0.08</v>
      </c>
      <c r="F25" s="207">
        <v>0.06</v>
      </c>
    </row>
    <row r="26" spans="2:6" customFormat="1" ht="14.4" x14ac:dyDescent="0.3">
      <c r="B26" s="206" t="s">
        <v>219</v>
      </c>
      <c r="C26" s="207">
        <v>0.73</v>
      </c>
      <c r="D26" s="207">
        <v>0.56000000000000005</v>
      </c>
      <c r="E26" s="207">
        <v>0.73</v>
      </c>
      <c r="F26" s="207">
        <v>0.56000000000000005</v>
      </c>
    </row>
    <row r="27" spans="2:6" customFormat="1" ht="14.4" x14ac:dyDescent="0.3">
      <c r="B27" s="206" t="s">
        <v>220</v>
      </c>
      <c r="C27" s="207">
        <v>1.9</v>
      </c>
      <c r="D27" s="207" t="s">
        <v>214</v>
      </c>
      <c r="E27" s="207">
        <v>1.9</v>
      </c>
      <c r="F27" s="207" t="s">
        <v>214</v>
      </c>
    </row>
    <row r="28" spans="2:6" customFormat="1" ht="14.4" x14ac:dyDescent="0.3">
      <c r="B28" s="206" t="s">
        <v>221</v>
      </c>
      <c r="C28" s="207">
        <v>0.12</v>
      </c>
      <c r="D28" s="207">
        <v>0.09</v>
      </c>
      <c r="E28" s="207">
        <v>0.12</v>
      </c>
      <c r="F28" s="207">
        <v>0.09</v>
      </c>
    </row>
    <row r="29" spans="2:6" customFormat="1" ht="14.4" x14ac:dyDescent="0.3">
      <c r="B29" s="206" t="s">
        <v>222</v>
      </c>
      <c r="C29" s="207">
        <v>10.55</v>
      </c>
      <c r="D29" s="207">
        <v>7.99</v>
      </c>
      <c r="E29" s="207">
        <v>10.55</v>
      </c>
      <c r="F29" s="207">
        <v>7.99</v>
      </c>
    </row>
    <row r="30" spans="2:6" customFormat="1" ht="14.4" x14ac:dyDescent="0.3">
      <c r="B30" s="206" t="s">
        <v>223</v>
      </c>
      <c r="C30" s="207">
        <v>0.03</v>
      </c>
      <c r="D30" s="207">
        <v>0.02</v>
      </c>
      <c r="E30" s="207">
        <v>0.03</v>
      </c>
      <c r="F30" s="207">
        <v>0.02</v>
      </c>
    </row>
    <row r="31" spans="2:6" customFormat="1" ht="14.4" x14ac:dyDescent="0.3">
      <c r="B31" s="208" t="s">
        <v>224</v>
      </c>
      <c r="C31" s="209">
        <f>SUM(C21:C30)</f>
        <v>47.64</v>
      </c>
      <c r="D31" s="209">
        <f>SUM(D21:D30)</f>
        <v>17.739999999999998</v>
      </c>
      <c r="E31" s="209">
        <f>SUM(E21:E30)</f>
        <v>47.64</v>
      </c>
      <c r="F31" s="209">
        <f>SUM(F21:F30)</f>
        <v>17.739999999999998</v>
      </c>
    </row>
    <row r="32" spans="2:6" customFormat="1" ht="14.4" x14ac:dyDescent="0.3">
      <c r="B32" s="198"/>
      <c r="C32" s="210"/>
      <c r="D32" s="210"/>
      <c r="E32" s="210"/>
      <c r="F32" s="210"/>
    </row>
    <row r="33" spans="2:6" customFormat="1" ht="15.6" x14ac:dyDescent="0.3">
      <c r="B33" s="204" t="s">
        <v>225</v>
      </c>
      <c r="C33" s="211"/>
      <c r="D33" s="211"/>
      <c r="E33" s="211"/>
      <c r="F33" s="211"/>
    </row>
    <row r="34" spans="2:6" customFormat="1" ht="14.4" x14ac:dyDescent="0.3">
      <c r="B34" s="206" t="s">
        <v>226</v>
      </c>
      <c r="C34" s="207">
        <v>6.48</v>
      </c>
      <c r="D34" s="207">
        <v>4.91</v>
      </c>
      <c r="E34" s="207">
        <v>6.48</v>
      </c>
      <c r="F34" s="207">
        <v>4.91</v>
      </c>
    </row>
    <row r="35" spans="2:6" customFormat="1" ht="14.4" x14ac:dyDescent="0.3">
      <c r="B35" s="206" t="s">
        <v>227</v>
      </c>
      <c r="C35" s="207">
        <v>0.36</v>
      </c>
      <c r="D35" s="207">
        <v>0.27</v>
      </c>
      <c r="E35" s="207">
        <v>0.36</v>
      </c>
      <c r="F35" s="207">
        <v>0.27</v>
      </c>
    </row>
    <row r="36" spans="2:6" customFormat="1" ht="14.4" x14ac:dyDescent="0.3">
      <c r="B36" s="206" t="s">
        <v>228</v>
      </c>
      <c r="C36" s="207">
        <v>3.64</v>
      </c>
      <c r="D36" s="207">
        <v>2.76</v>
      </c>
      <c r="E36" s="207">
        <v>3.64</v>
      </c>
      <c r="F36" s="207">
        <v>2.76</v>
      </c>
    </row>
    <row r="37" spans="2:6" customFormat="1" ht="14.4" x14ac:dyDescent="0.3">
      <c r="B37" s="206" t="s">
        <v>229</v>
      </c>
      <c r="C37" s="207">
        <v>4.92</v>
      </c>
      <c r="D37" s="207">
        <v>3.73</v>
      </c>
      <c r="E37" s="207">
        <v>4.92</v>
      </c>
      <c r="F37" s="207">
        <v>3.73</v>
      </c>
    </row>
    <row r="38" spans="2:6" customFormat="1" ht="14.4" x14ac:dyDescent="0.3">
      <c r="B38" s="206" t="s">
        <v>230</v>
      </c>
      <c r="C38" s="207">
        <v>0.55000000000000004</v>
      </c>
      <c r="D38" s="207">
        <v>0.41</v>
      </c>
      <c r="E38" s="207">
        <v>0.55000000000000004</v>
      </c>
      <c r="F38" s="207">
        <v>0.41</v>
      </c>
    </row>
    <row r="39" spans="2:6" customFormat="1" ht="14.4" x14ac:dyDescent="0.3">
      <c r="B39" s="208" t="s">
        <v>231</v>
      </c>
      <c r="C39" s="209">
        <f>SUM(C34:C38)</f>
        <v>15.950000000000001</v>
      </c>
      <c r="D39" s="209">
        <f>SUM(D34:D38)</f>
        <v>12.08</v>
      </c>
      <c r="E39" s="209">
        <f>SUM(E34:E38)</f>
        <v>15.950000000000001</v>
      </c>
      <c r="F39" s="209">
        <f>SUM(F34:F38)</f>
        <v>12.08</v>
      </c>
    </row>
    <row r="40" spans="2:6" customFormat="1" ht="14.4" x14ac:dyDescent="0.3">
      <c r="B40" s="198"/>
      <c r="C40" s="210"/>
      <c r="D40" s="210"/>
      <c r="E40" s="210"/>
      <c r="F40" s="210"/>
    </row>
    <row r="41" spans="2:6" customFormat="1" ht="15.6" x14ac:dyDescent="0.3">
      <c r="B41" s="204" t="s">
        <v>232</v>
      </c>
      <c r="C41" s="211"/>
      <c r="D41" s="211"/>
      <c r="E41" s="211"/>
      <c r="F41" s="211"/>
    </row>
    <row r="42" spans="2:6" customFormat="1" ht="14.4" x14ac:dyDescent="0.3">
      <c r="B42" s="206" t="s">
        <v>233</v>
      </c>
      <c r="C42" s="207">
        <v>8</v>
      </c>
      <c r="D42" s="207">
        <v>2.98</v>
      </c>
      <c r="E42" s="207">
        <v>17.53</v>
      </c>
      <c r="F42" s="207">
        <v>6.53</v>
      </c>
    </row>
    <row r="43" spans="2:6" customFormat="1" ht="39.6" x14ac:dyDescent="0.3">
      <c r="B43" s="212" t="s">
        <v>234</v>
      </c>
      <c r="C43" s="207">
        <v>0.57999999999999996</v>
      </c>
      <c r="D43" s="207">
        <v>0.44</v>
      </c>
      <c r="E43" s="207">
        <v>0.65</v>
      </c>
      <c r="F43" s="207">
        <v>0.49</v>
      </c>
    </row>
    <row r="44" spans="2:6" customFormat="1" ht="14.4" x14ac:dyDescent="0.3">
      <c r="B44" s="208" t="s">
        <v>235</v>
      </c>
      <c r="C44" s="209">
        <f>SUM(C42:C43)</f>
        <v>8.58</v>
      </c>
      <c r="D44" s="209">
        <f>SUM(D42:D43)</f>
        <v>3.42</v>
      </c>
      <c r="E44" s="209">
        <f>SUM(E42:E43)</f>
        <v>18.18</v>
      </c>
      <c r="F44" s="209">
        <f>SUM(F42:F43)</f>
        <v>7.0200000000000005</v>
      </c>
    </row>
    <row r="45" spans="2:6" customFormat="1" ht="15.6" x14ac:dyDescent="0.3">
      <c r="B45" s="204"/>
      <c r="C45" s="211"/>
      <c r="D45" s="213"/>
      <c r="E45" s="200"/>
      <c r="F45" s="200"/>
    </row>
    <row r="46" spans="2:6" customFormat="1" ht="15" customHeight="1" x14ac:dyDescent="0.3">
      <c r="B46" s="224" t="s">
        <v>236</v>
      </c>
      <c r="C46" s="226">
        <f>C44+C39+C31+C18</f>
        <v>88.97</v>
      </c>
      <c r="D46" s="226">
        <f>D44+D39+D31+D18</f>
        <v>50.039999999999992</v>
      </c>
      <c r="E46" s="226">
        <f>E44+E39+E31+E18</f>
        <v>118.57000000000001</v>
      </c>
      <c r="F46" s="226">
        <f>F44+F39+F31+F18</f>
        <v>73.64</v>
      </c>
    </row>
    <row r="47" spans="2:6" customFormat="1" ht="15" customHeight="1" x14ac:dyDescent="0.3">
      <c r="B47" s="225"/>
      <c r="C47" s="227"/>
      <c r="D47" s="227"/>
      <c r="E47" s="227"/>
      <c r="F47" s="227"/>
    </row>
    <row r="48" spans="2:6" customFormat="1" ht="15" customHeight="1" x14ac:dyDescent="0.3">
      <c r="B48" s="219" t="s">
        <v>237</v>
      </c>
      <c r="C48" s="220"/>
      <c r="D48" s="220"/>
      <c r="E48" s="220"/>
      <c r="F48" s="220"/>
    </row>
    <row r="49" spans="2:6" customFormat="1" ht="14.4" x14ac:dyDescent="0.3">
      <c r="B49" s="221"/>
      <c r="C49" s="222"/>
      <c r="D49" s="222"/>
      <c r="E49" s="222"/>
      <c r="F49" s="222"/>
    </row>
  </sheetData>
  <mergeCells count="11">
    <mergeCell ref="B1:F1"/>
    <mergeCell ref="C2:F2"/>
    <mergeCell ref="B4:F4"/>
    <mergeCell ref="B48:F49"/>
    <mergeCell ref="C7:D7"/>
    <mergeCell ref="E7:F7"/>
    <mergeCell ref="B46:B47"/>
    <mergeCell ref="C46:C47"/>
    <mergeCell ref="D46:D47"/>
    <mergeCell ref="E46:E47"/>
    <mergeCell ref="F46:F47"/>
  </mergeCells>
  <printOptions gridLinesSet="0"/>
  <pageMargins left="0.78740157480314965" right="0.78740157480314965" top="1.6468750000000001" bottom="0.98425196850393704" header="0.51181102362204722" footer="0.51181102362204722"/>
  <pageSetup paperSize="9" scale="85" orientation="portrait" horizontalDpi="300" verticalDpi="300" r:id="rId1"/>
  <headerFooter alignWithMargins="0"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8"/>
  <sheetViews>
    <sheetView showGridLines="0" showZeros="0" view="pageLayout" topLeftCell="A37" zoomScaleNormal="100" workbookViewId="0">
      <selection sqref="A1:F29"/>
    </sheetView>
  </sheetViews>
  <sheetFormatPr defaultColWidth="11.44140625" defaultRowHeight="13.2" x14ac:dyDescent="0.25"/>
  <cols>
    <col min="1" max="1" width="8.44140625" style="97" customWidth="1"/>
    <col min="2" max="2" width="42.5546875" style="97" customWidth="1"/>
    <col min="3" max="3" width="13.5546875" style="97" customWidth="1"/>
    <col min="4" max="256" width="11.44140625" style="97"/>
    <col min="257" max="257" width="8.44140625" style="97" customWidth="1"/>
    <col min="258" max="258" width="42.5546875" style="97" customWidth="1"/>
    <col min="259" max="259" width="13.5546875" style="97" customWidth="1"/>
    <col min="260" max="512" width="11.44140625" style="97"/>
    <col min="513" max="513" width="8.44140625" style="97" customWidth="1"/>
    <col min="514" max="514" width="42.5546875" style="97" customWidth="1"/>
    <col min="515" max="515" width="13.5546875" style="97" customWidth="1"/>
    <col min="516" max="768" width="11.44140625" style="97"/>
    <col min="769" max="769" width="8.44140625" style="97" customWidth="1"/>
    <col min="770" max="770" width="42.5546875" style="97" customWidth="1"/>
    <col min="771" max="771" width="13.5546875" style="97" customWidth="1"/>
    <col min="772" max="1024" width="11.44140625" style="97"/>
    <col min="1025" max="1025" width="8.44140625" style="97" customWidth="1"/>
    <col min="1026" max="1026" width="42.5546875" style="97" customWidth="1"/>
    <col min="1027" max="1027" width="13.5546875" style="97" customWidth="1"/>
    <col min="1028" max="1280" width="11.44140625" style="97"/>
    <col min="1281" max="1281" width="8.44140625" style="97" customWidth="1"/>
    <col min="1282" max="1282" width="42.5546875" style="97" customWidth="1"/>
    <col min="1283" max="1283" width="13.5546875" style="97" customWidth="1"/>
    <col min="1284" max="1536" width="11.44140625" style="97"/>
    <col min="1537" max="1537" width="8.44140625" style="97" customWidth="1"/>
    <col min="1538" max="1538" width="42.5546875" style="97" customWidth="1"/>
    <col min="1539" max="1539" width="13.5546875" style="97" customWidth="1"/>
    <col min="1540" max="1792" width="11.44140625" style="97"/>
    <col min="1793" max="1793" width="8.44140625" style="97" customWidth="1"/>
    <col min="1794" max="1794" width="42.5546875" style="97" customWidth="1"/>
    <col min="1795" max="1795" width="13.5546875" style="97" customWidth="1"/>
    <col min="1796" max="2048" width="11.44140625" style="97"/>
    <col min="2049" max="2049" width="8.44140625" style="97" customWidth="1"/>
    <col min="2050" max="2050" width="42.5546875" style="97" customWidth="1"/>
    <col min="2051" max="2051" width="13.5546875" style="97" customWidth="1"/>
    <col min="2052" max="2304" width="11.44140625" style="97"/>
    <col min="2305" max="2305" width="8.44140625" style="97" customWidth="1"/>
    <col min="2306" max="2306" width="42.5546875" style="97" customWidth="1"/>
    <col min="2307" max="2307" width="13.5546875" style="97" customWidth="1"/>
    <col min="2308" max="2560" width="11.44140625" style="97"/>
    <col min="2561" max="2561" width="8.44140625" style="97" customWidth="1"/>
    <col min="2562" max="2562" width="42.5546875" style="97" customWidth="1"/>
    <col min="2563" max="2563" width="13.5546875" style="97" customWidth="1"/>
    <col min="2564" max="2816" width="11.44140625" style="97"/>
    <col min="2817" max="2817" width="8.44140625" style="97" customWidth="1"/>
    <col min="2818" max="2818" width="42.5546875" style="97" customWidth="1"/>
    <col min="2819" max="2819" width="13.5546875" style="97" customWidth="1"/>
    <col min="2820" max="3072" width="11.44140625" style="97"/>
    <col min="3073" max="3073" width="8.44140625" style="97" customWidth="1"/>
    <col min="3074" max="3074" width="42.5546875" style="97" customWidth="1"/>
    <col min="3075" max="3075" width="13.5546875" style="97" customWidth="1"/>
    <col min="3076" max="3328" width="11.44140625" style="97"/>
    <col min="3329" max="3329" width="8.44140625" style="97" customWidth="1"/>
    <col min="3330" max="3330" width="42.5546875" style="97" customWidth="1"/>
    <col min="3331" max="3331" width="13.5546875" style="97" customWidth="1"/>
    <col min="3332" max="3584" width="11.44140625" style="97"/>
    <col min="3585" max="3585" width="8.44140625" style="97" customWidth="1"/>
    <col min="3586" max="3586" width="42.5546875" style="97" customWidth="1"/>
    <col min="3587" max="3587" width="13.5546875" style="97" customWidth="1"/>
    <col min="3588" max="3840" width="11.44140625" style="97"/>
    <col min="3841" max="3841" width="8.44140625" style="97" customWidth="1"/>
    <col min="3842" max="3842" width="42.5546875" style="97" customWidth="1"/>
    <col min="3843" max="3843" width="13.5546875" style="97" customWidth="1"/>
    <col min="3844" max="4096" width="11.44140625" style="97"/>
    <col min="4097" max="4097" width="8.44140625" style="97" customWidth="1"/>
    <col min="4098" max="4098" width="42.5546875" style="97" customWidth="1"/>
    <col min="4099" max="4099" width="13.5546875" style="97" customWidth="1"/>
    <col min="4100" max="4352" width="11.44140625" style="97"/>
    <col min="4353" max="4353" width="8.44140625" style="97" customWidth="1"/>
    <col min="4354" max="4354" width="42.5546875" style="97" customWidth="1"/>
    <col min="4355" max="4355" width="13.5546875" style="97" customWidth="1"/>
    <col min="4356" max="4608" width="11.44140625" style="97"/>
    <col min="4609" max="4609" width="8.44140625" style="97" customWidth="1"/>
    <col min="4610" max="4610" width="42.5546875" style="97" customWidth="1"/>
    <col min="4611" max="4611" width="13.5546875" style="97" customWidth="1"/>
    <col min="4612" max="4864" width="11.44140625" style="97"/>
    <col min="4865" max="4865" width="8.44140625" style="97" customWidth="1"/>
    <col min="4866" max="4866" width="42.5546875" style="97" customWidth="1"/>
    <col min="4867" max="4867" width="13.5546875" style="97" customWidth="1"/>
    <col min="4868" max="5120" width="11.44140625" style="97"/>
    <col min="5121" max="5121" width="8.44140625" style="97" customWidth="1"/>
    <col min="5122" max="5122" width="42.5546875" style="97" customWidth="1"/>
    <col min="5123" max="5123" width="13.5546875" style="97" customWidth="1"/>
    <col min="5124" max="5376" width="11.44140625" style="97"/>
    <col min="5377" max="5377" width="8.44140625" style="97" customWidth="1"/>
    <col min="5378" max="5378" width="42.5546875" style="97" customWidth="1"/>
    <col min="5379" max="5379" width="13.5546875" style="97" customWidth="1"/>
    <col min="5380" max="5632" width="11.44140625" style="97"/>
    <col min="5633" max="5633" width="8.44140625" style="97" customWidth="1"/>
    <col min="5634" max="5634" width="42.5546875" style="97" customWidth="1"/>
    <col min="5635" max="5635" width="13.5546875" style="97" customWidth="1"/>
    <col min="5636" max="5888" width="11.44140625" style="97"/>
    <col min="5889" max="5889" width="8.44140625" style="97" customWidth="1"/>
    <col min="5890" max="5890" width="42.5546875" style="97" customWidth="1"/>
    <col min="5891" max="5891" width="13.5546875" style="97" customWidth="1"/>
    <col min="5892" max="6144" width="11.44140625" style="97"/>
    <col min="6145" max="6145" width="8.44140625" style="97" customWidth="1"/>
    <col min="6146" max="6146" width="42.5546875" style="97" customWidth="1"/>
    <col min="6147" max="6147" width="13.5546875" style="97" customWidth="1"/>
    <col min="6148" max="6400" width="11.44140625" style="97"/>
    <col min="6401" max="6401" width="8.44140625" style="97" customWidth="1"/>
    <col min="6402" max="6402" width="42.5546875" style="97" customWidth="1"/>
    <col min="6403" max="6403" width="13.5546875" style="97" customWidth="1"/>
    <col min="6404" max="6656" width="11.44140625" style="97"/>
    <col min="6657" max="6657" width="8.44140625" style="97" customWidth="1"/>
    <col min="6658" max="6658" width="42.5546875" style="97" customWidth="1"/>
    <col min="6659" max="6659" width="13.5546875" style="97" customWidth="1"/>
    <col min="6660" max="6912" width="11.44140625" style="97"/>
    <col min="6913" max="6913" width="8.44140625" style="97" customWidth="1"/>
    <col min="6914" max="6914" width="42.5546875" style="97" customWidth="1"/>
    <col min="6915" max="6915" width="13.5546875" style="97" customWidth="1"/>
    <col min="6916" max="7168" width="11.44140625" style="97"/>
    <col min="7169" max="7169" width="8.44140625" style="97" customWidth="1"/>
    <col min="7170" max="7170" width="42.5546875" style="97" customWidth="1"/>
    <col min="7171" max="7171" width="13.5546875" style="97" customWidth="1"/>
    <col min="7172" max="7424" width="11.44140625" style="97"/>
    <col min="7425" max="7425" width="8.44140625" style="97" customWidth="1"/>
    <col min="7426" max="7426" width="42.5546875" style="97" customWidth="1"/>
    <col min="7427" max="7427" width="13.5546875" style="97" customWidth="1"/>
    <col min="7428" max="7680" width="11.44140625" style="97"/>
    <col min="7681" max="7681" width="8.44140625" style="97" customWidth="1"/>
    <col min="7682" max="7682" width="42.5546875" style="97" customWidth="1"/>
    <col min="7683" max="7683" width="13.5546875" style="97" customWidth="1"/>
    <col min="7684" max="7936" width="11.44140625" style="97"/>
    <col min="7937" max="7937" width="8.44140625" style="97" customWidth="1"/>
    <col min="7938" max="7938" width="42.5546875" style="97" customWidth="1"/>
    <col min="7939" max="7939" width="13.5546875" style="97" customWidth="1"/>
    <col min="7940" max="8192" width="11.44140625" style="97"/>
    <col min="8193" max="8193" width="8.44140625" style="97" customWidth="1"/>
    <col min="8194" max="8194" width="42.5546875" style="97" customWidth="1"/>
    <col min="8195" max="8195" width="13.5546875" style="97" customWidth="1"/>
    <col min="8196" max="8448" width="11.44140625" style="97"/>
    <col min="8449" max="8449" width="8.44140625" style="97" customWidth="1"/>
    <col min="8450" max="8450" width="42.5546875" style="97" customWidth="1"/>
    <col min="8451" max="8451" width="13.5546875" style="97" customWidth="1"/>
    <col min="8452" max="8704" width="11.44140625" style="97"/>
    <col min="8705" max="8705" width="8.44140625" style="97" customWidth="1"/>
    <col min="8706" max="8706" width="42.5546875" style="97" customWidth="1"/>
    <col min="8707" max="8707" width="13.5546875" style="97" customWidth="1"/>
    <col min="8708" max="8960" width="11.44140625" style="97"/>
    <col min="8961" max="8961" width="8.44140625" style="97" customWidth="1"/>
    <col min="8962" max="8962" width="42.5546875" style="97" customWidth="1"/>
    <col min="8963" max="8963" width="13.5546875" style="97" customWidth="1"/>
    <col min="8964" max="9216" width="11.44140625" style="97"/>
    <col min="9217" max="9217" width="8.44140625" style="97" customWidth="1"/>
    <col min="9218" max="9218" width="42.5546875" style="97" customWidth="1"/>
    <col min="9219" max="9219" width="13.5546875" style="97" customWidth="1"/>
    <col min="9220" max="9472" width="11.44140625" style="97"/>
    <col min="9473" max="9473" width="8.44140625" style="97" customWidth="1"/>
    <col min="9474" max="9474" width="42.5546875" style="97" customWidth="1"/>
    <col min="9475" max="9475" width="13.5546875" style="97" customWidth="1"/>
    <col min="9476" max="9728" width="11.44140625" style="97"/>
    <col min="9729" max="9729" width="8.44140625" style="97" customWidth="1"/>
    <col min="9730" max="9730" width="42.5546875" style="97" customWidth="1"/>
    <col min="9731" max="9731" width="13.5546875" style="97" customWidth="1"/>
    <col min="9732" max="9984" width="11.44140625" style="97"/>
    <col min="9985" max="9985" width="8.44140625" style="97" customWidth="1"/>
    <col min="9986" max="9986" width="42.5546875" style="97" customWidth="1"/>
    <col min="9987" max="9987" width="13.5546875" style="97" customWidth="1"/>
    <col min="9988" max="10240" width="11.44140625" style="97"/>
    <col min="10241" max="10241" width="8.44140625" style="97" customWidth="1"/>
    <col min="10242" max="10242" width="42.5546875" style="97" customWidth="1"/>
    <col min="10243" max="10243" width="13.5546875" style="97" customWidth="1"/>
    <col min="10244" max="10496" width="11.44140625" style="97"/>
    <col min="10497" max="10497" width="8.44140625" style="97" customWidth="1"/>
    <col min="10498" max="10498" width="42.5546875" style="97" customWidth="1"/>
    <col min="10499" max="10499" width="13.5546875" style="97" customWidth="1"/>
    <col min="10500" max="10752" width="11.44140625" style="97"/>
    <col min="10753" max="10753" width="8.44140625" style="97" customWidth="1"/>
    <col min="10754" max="10754" width="42.5546875" style="97" customWidth="1"/>
    <col min="10755" max="10755" width="13.5546875" style="97" customWidth="1"/>
    <col min="10756" max="11008" width="11.44140625" style="97"/>
    <col min="11009" max="11009" width="8.44140625" style="97" customWidth="1"/>
    <col min="11010" max="11010" width="42.5546875" style="97" customWidth="1"/>
    <col min="11011" max="11011" width="13.5546875" style="97" customWidth="1"/>
    <col min="11012" max="11264" width="11.44140625" style="97"/>
    <col min="11265" max="11265" width="8.44140625" style="97" customWidth="1"/>
    <col min="11266" max="11266" width="42.5546875" style="97" customWidth="1"/>
    <col min="11267" max="11267" width="13.5546875" style="97" customWidth="1"/>
    <col min="11268" max="11520" width="11.44140625" style="97"/>
    <col min="11521" max="11521" width="8.44140625" style="97" customWidth="1"/>
    <col min="11522" max="11522" width="42.5546875" style="97" customWidth="1"/>
    <col min="11523" max="11523" width="13.5546875" style="97" customWidth="1"/>
    <col min="11524" max="11776" width="11.44140625" style="97"/>
    <col min="11777" max="11777" width="8.44140625" style="97" customWidth="1"/>
    <col min="11778" max="11778" width="42.5546875" style="97" customWidth="1"/>
    <col min="11779" max="11779" width="13.5546875" style="97" customWidth="1"/>
    <col min="11780" max="12032" width="11.44140625" style="97"/>
    <col min="12033" max="12033" width="8.44140625" style="97" customWidth="1"/>
    <col min="12034" max="12034" width="42.5546875" style="97" customWidth="1"/>
    <col min="12035" max="12035" width="13.5546875" style="97" customWidth="1"/>
    <col min="12036" max="12288" width="11.44140625" style="97"/>
    <col min="12289" max="12289" width="8.44140625" style="97" customWidth="1"/>
    <col min="12290" max="12290" width="42.5546875" style="97" customWidth="1"/>
    <col min="12291" max="12291" width="13.5546875" style="97" customWidth="1"/>
    <col min="12292" max="12544" width="11.44140625" style="97"/>
    <col min="12545" max="12545" width="8.44140625" style="97" customWidth="1"/>
    <col min="12546" max="12546" width="42.5546875" style="97" customWidth="1"/>
    <col min="12547" max="12547" width="13.5546875" style="97" customWidth="1"/>
    <col min="12548" max="12800" width="11.44140625" style="97"/>
    <col min="12801" max="12801" width="8.44140625" style="97" customWidth="1"/>
    <col min="12802" max="12802" width="42.5546875" style="97" customWidth="1"/>
    <col min="12803" max="12803" width="13.5546875" style="97" customWidth="1"/>
    <col min="12804" max="13056" width="11.44140625" style="97"/>
    <col min="13057" max="13057" width="8.44140625" style="97" customWidth="1"/>
    <col min="13058" max="13058" width="42.5546875" style="97" customWidth="1"/>
    <col min="13059" max="13059" width="13.5546875" style="97" customWidth="1"/>
    <col min="13060" max="13312" width="11.44140625" style="97"/>
    <col min="13313" max="13313" width="8.44140625" style="97" customWidth="1"/>
    <col min="13314" max="13314" width="42.5546875" style="97" customWidth="1"/>
    <col min="13315" max="13315" width="13.5546875" style="97" customWidth="1"/>
    <col min="13316" max="13568" width="11.44140625" style="97"/>
    <col min="13569" max="13569" width="8.44140625" style="97" customWidth="1"/>
    <col min="13570" max="13570" width="42.5546875" style="97" customWidth="1"/>
    <col min="13571" max="13571" width="13.5546875" style="97" customWidth="1"/>
    <col min="13572" max="13824" width="11.44140625" style="97"/>
    <col min="13825" max="13825" width="8.44140625" style="97" customWidth="1"/>
    <col min="13826" max="13826" width="42.5546875" style="97" customWidth="1"/>
    <col min="13827" max="13827" width="13.5546875" style="97" customWidth="1"/>
    <col min="13828" max="14080" width="11.44140625" style="97"/>
    <col min="14081" max="14081" width="8.44140625" style="97" customWidth="1"/>
    <col min="14082" max="14082" width="42.5546875" style="97" customWidth="1"/>
    <col min="14083" max="14083" width="13.5546875" style="97" customWidth="1"/>
    <col min="14084" max="14336" width="11.44140625" style="97"/>
    <col min="14337" max="14337" width="8.44140625" style="97" customWidth="1"/>
    <col min="14338" max="14338" width="42.5546875" style="97" customWidth="1"/>
    <col min="14339" max="14339" width="13.5546875" style="97" customWidth="1"/>
    <col min="14340" max="14592" width="11.44140625" style="97"/>
    <col min="14593" max="14593" width="8.44140625" style="97" customWidth="1"/>
    <col min="14594" max="14594" width="42.5546875" style="97" customWidth="1"/>
    <col min="14595" max="14595" width="13.5546875" style="97" customWidth="1"/>
    <col min="14596" max="14848" width="11.44140625" style="97"/>
    <col min="14849" max="14849" width="8.44140625" style="97" customWidth="1"/>
    <col min="14850" max="14850" width="42.5546875" style="97" customWidth="1"/>
    <col min="14851" max="14851" width="13.5546875" style="97" customWidth="1"/>
    <col min="14852" max="15104" width="11.44140625" style="97"/>
    <col min="15105" max="15105" width="8.44140625" style="97" customWidth="1"/>
    <col min="15106" max="15106" width="42.5546875" style="97" customWidth="1"/>
    <col min="15107" max="15107" width="13.5546875" style="97" customWidth="1"/>
    <col min="15108" max="15360" width="11.44140625" style="97"/>
    <col min="15361" max="15361" width="8.44140625" style="97" customWidth="1"/>
    <col min="15362" max="15362" width="42.5546875" style="97" customWidth="1"/>
    <col min="15363" max="15363" width="13.5546875" style="97" customWidth="1"/>
    <col min="15364" max="15616" width="11.44140625" style="97"/>
    <col min="15617" max="15617" width="8.44140625" style="97" customWidth="1"/>
    <col min="15618" max="15618" width="42.5546875" style="97" customWidth="1"/>
    <col min="15619" max="15619" width="13.5546875" style="97" customWidth="1"/>
    <col min="15620" max="15872" width="11.44140625" style="97"/>
    <col min="15873" max="15873" width="8.44140625" style="97" customWidth="1"/>
    <col min="15874" max="15874" width="42.5546875" style="97" customWidth="1"/>
    <col min="15875" max="15875" width="13.5546875" style="97" customWidth="1"/>
    <col min="15876" max="16128" width="11.44140625" style="97"/>
    <col min="16129" max="16129" width="8.44140625" style="97" customWidth="1"/>
    <col min="16130" max="16130" width="42.5546875" style="97" customWidth="1"/>
    <col min="16131" max="16131" width="13.5546875" style="97" customWidth="1"/>
    <col min="16132" max="16384" width="11.44140625" style="97"/>
  </cols>
  <sheetData>
    <row r="1" spans="1:6" ht="19.5" thickBot="1" x14ac:dyDescent="0.35">
      <c r="A1" s="95"/>
      <c r="B1" s="95"/>
      <c r="C1" s="95"/>
      <c r="D1" s="95"/>
      <c r="E1" s="96"/>
    </row>
    <row r="2" spans="1:6" ht="20.25" customHeight="1" thickBot="1" x14ac:dyDescent="0.3">
      <c r="A2" s="289" t="s">
        <v>124</v>
      </c>
      <c r="B2" s="290"/>
      <c r="C2" s="290"/>
      <c r="D2" s="290"/>
      <c r="E2" s="290"/>
      <c r="F2" s="291"/>
    </row>
    <row r="3" spans="1:6" ht="20.25" customHeight="1" thickBot="1" x14ac:dyDescent="0.3">
      <c r="A3" s="292" t="s">
        <v>108</v>
      </c>
      <c r="B3" s="293"/>
      <c r="C3" s="294"/>
      <c r="D3" s="295"/>
      <c r="E3" s="296"/>
      <c r="F3" s="98" t="s">
        <v>109</v>
      </c>
    </row>
    <row r="4" spans="1:6" ht="19.5" customHeight="1" thickBot="1" x14ac:dyDescent="0.25">
      <c r="A4" s="292" t="s">
        <v>126</v>
      </c>
      <c r="B4" s="297"/>
      <c r="C4" s="297"/>
      <c r="D4" s="297"/>
      <c r="E4" s="293"/>
      <c r="F4" s="99" t="s">
        <v>191</v>
      </c>
    </row>
    <row r="5" spans="1:6" ht="15" customHeight="1" thickBot="1" x14ac:dyDescent="0.25"/>
    <row r="6" spans="1:6" ht="36.75" customHeight="1" thickBot="1" x14ac:dyDescent="0.3">
      <c r="A6" s="100"/>
      <c r="B6" s="298" t="s">
        <v>174</v>
      </c>
      <c r="C6" s="299"/>
      <c r="D6" s="299"/>
      <c r="E6" s="300"/>
      <c r="F6" s="101" t="s">
        <v>75</v>
      </c>
    </row>
    <row r="7" spans="1:6" ht="18" customHeight="1" thickBot="1" x14ac:dyDescent="0.25"/>
    <row r="8" spans="1:6" ht="15.6" x14ac:dyDescent="0.3">
      <c r="A8" s="102"/>
      <c r="B8" s="102"/>
      <c r="C8" s="102"/>
      <c r="D8" s="102"/>
      <c r="E8" s="102" t="s">
        <v>110</v>
      </c>
      <c r="F8" s="102" t="s">
        <v>110</v>
      </c>
    </row>
    <row r="9" spans="1:6" ht="15.6" x14ac:dyDescent="0.3">
      <c r="A9" s="103" t="s">
        <v>1</v>
      </c>
      <c r="B9" s="103" t="s">
        <v>111</v>
      </c>
      <c r="C9" s="103" t="s">
        <v>112</v>
      </c>
      <c r="D9" s="103" t="s">
        <v>75</v>
      </c>
      <c r="E9" s="103" t="s">
        <v>113</v>
      </c>
      <c r="F9" s="103" t="s">
        <v>114</v>
      </c>
    </row>
    <row r="10" spans="1:6" ht="16.5" thickBot="1" x14ac:dyDescent="0.3">
      <c r="A10" s="104"/>
      <c r="B10" s="104"/>
      <c r="C10" s="104"/>
      <c r="D10" s="104"/>
      <c r="E10" s="104" t="s">
        <v>115</v>
      </c>
      <c r="F10" s="104" t="s">
        <v>115</v>
      </c>
    </row>
    <row r="11" spans="1:6" s="110" customFormat="1" ht="27.6" customHeight="1" x14ac:dyDescent="0.2">
      <c r="A11" s="105">
        <v>1</v>
      </c>
      <c r="B11" s="106"/>
      <c r="C11" s="107"/>
      <c r="D11" s="108"/>
      <c r="E11" s="172"/>
      <c r="F11" s="109">
        <f t="shared" ref="F11" si="0">+TRUNC(C11*E11,2)</f>
        <v>0</v>
      </c>
    </row>
    <row r="12" spans="1:6" ht="16.5" thickBot="1" x14ac:dyDescent="0.3">
      <c r="A12" s="117"/>
      <c r="B12" s="118" t="s">
        <v>116</v>
      </c>
      <c r="C12" s="119"/>
      <c r="D12" s="120"/>
      <c r="E12" s="121"/>
      <c r="F12" s="122">
        <f>SUM(F11:F11)</f>
        <v>0</v>
      </c>
    </row>
    <row r="13" spans="1:6" ht="16.5" thickBot="1" x14ac:dyDescent="0.3">
      <c r="A13" s="123"/>
      <c r="B13" s="124"/>
      <c r="C13" s="125"/>
      <c r="D13" s="126"/>
      <c r="E13" s="127"/>
      <c r="F13" s="128"/>
    </row>
    <row r="14" spans="1:6" ht="13.5" thickBot="1" x14ac:dyDescent="0.25">
      <c r="A14" s="129">
        <v>1</v>
      </c>
      <c r="B14" s="130"/>
      <c r="C14" s="131"/>
      <c r="D14" s="132"/>
      <c r="E14" s="133"/>
      <c r="F14" s="134">
        <f>+TRUNC(C14*E14,2)</f>
        <v>0</v>
      </c>
    </row>
    <row r="15" spans="1:6" ht="16.5" thickBot="1" x14ac:dyDescent="0.3">
      <c r="A15" s="145"/>
      <c r="B15" s="146" t="s">
        <v>117</v>
      </c>
      <c r="C15" s="147"/>
      <c r="D15" s="148"/>
      <c r="E15" s="149"/>
      <c r="F15" s="150">
        <f>SUM(F14:F14)</f>
        <v>0</v>
      </c>
    </row>
    <row r="16" spans="1:6" ht="15.75" thickBot="1" x14ac:dyDescent="0.25">
      <c r="A16" s="123"/>
      <c r="B16" s="123"/>
      <c r="C16" s="151"/>
      <c r="D16" s="126"/>
      <c r="E16" s="127"/>
      <c r="F16" s="152"/>
    </row>
    <row r="17" spans="1:6" ht="13.5" thickBot="1" x14ac:dyDescent="0.25">
      <c r="A17" s="129">
        <v>1</v>
      </c>
      <c r="B17" s="130"/>
      <c r="C17" s="131"/>
      <c r="D17" s="132"/>
      <c r="E17" s="133"/>
      <c r="F17" s="134">
        <f>+TRUNC(C17*E17,2)</f>
        <v>0</v>
      </c>
    </row>
    <row r="18" spans="1:6" ht="16.5" thickBot="1" x14ac:dyDescent="0.3">
      <c r="A18" s="145"/>
      <c r="B18" s="146" t="s">
        <v>118</v>
      </c>
      <c r="C18" s="147"/>
      <c r="D18" s="148"/>
      <c r="E18" s="149"/>
      <c r="F18" s="150">
        <f>SUM(F17:F17)</f>
        <v>0</v>
      </c>
    </row>
    <row r="19" spans="1:6" ht="15.75" thickBot="1" x14ac:dyDescent="0.25">
      <c r="A19" s="123"/>
      <c r="B19" s="123"/>
      <c r="C19" s="151"/>
      <c r="D19" s="126"/>
      <c r="E19" s="127"/>
      <c r="F19" s="152"/>
    </row>
    <row r="20" spans="1:6" ht="13.5" thickBot="1" x14ac:dyDescent="0.25">
      <c r="A20" s="129">
        <v>1</v>
      </c>
      <c r="B20" s="154" t="s">
        <v>169</v>
      </c>
      <c r="C20" s="155">
        <v>4.2</v>
      </c>
      <c r="D20" s="156" t="s">
        <v>17</v>
      </c>
      <c r="E20" s="166">
        <v>5.32</v>
      </c>
      <c r="F20" s="134">
        <f>+TRUNC(C20*E20,2)</f>
        <v>22.34</v>
      </c>
    </row>
    <row r="21" spans="1:6" ht="16.2" thickBot="1" x14ac:dyDescent="0.35">
      <c r="A21" s="145"/>
      <c r="B21" s="146" t="s">
        <v>121</v>
      </c>
      <c r="C21" s="147">
        <v>0</v>
      </c>
      <c r="D21" s="148"/>
      <c r="E21" s="149"/>
      <c r="F21" s="150">
        <f>SUM(F20:F20)</f>
        <v>22.34</v>
      </c>
    </row>
    <row r="22" spans="1:6" ht="15.75" thickBot="1" x14ac:dyDescent="0.25">
      <c r="A22" s="123"/>
      <c r="B22" s="123"/>
      <c r="C22" s="125"/>
      <c r="D22" s="126"/>
      <c r="E22" s="127"/>
      <c r="F22" s="152"/>
    </row>
    <row r="23" spans="1:6" ht="16.5" thickBot="1" x14ac:dyDescent="0.3">
      <c r="A23" s="145"/>
      <c r="B23" s="146" t="s">
        <v>239</v>
      </c>
      <c r="C23" s="158"/>
      <c r="D23" s="159"/>
      <c r="E23" s="149"/>
      <c r="F23" s="150">
        <f>TRUNC(0.8897*F21,2)</f>
        <v>19.87</v>
      </c>
    </row>
    <row r="24" spans="1:6" ht="13.5" thickBot="1" x14ac:dyDescent="0.25">
      <c r="C24" s="160"/>
      <c r="E24" s="161"/>
      <c r="F24" s="161"/>
    </row>
    <row r="25" spans="1:6" ht="16.5" thickBot="1" x14ac:dyDescent="0.3">
      <c r="A25" s="162"/>
      <c r="B25" s="146" t="s">
        <v>122</v>
      </c>
      <c r="C25" s="163"/>
      <c r="D25" s="164"/>
      <c r="E25" s="165"/>
      <c r="F25" s="150">
        <f>+F12+F18+F21+F23+F15</f>
        <v>42.21</v>
      </c>
    </row>
    <row r="26" spans="1:6" ht="16.5" thickBot="1" x14ac:dyDescent="0.3">
      <c r="A26" s="162"/>
      <c r="B26" s="146" t="s">
        <v>130</v>
      </c>
      <c r="C26" s="163"/>
      <c r="D26" s="164"/>
      <c r="E26" s="165"/>
      <c r="F26" s="150">
        <f>0.2685*(F25)</f>
        <v>11.333385000000002</v>
      </c>
    </row>
    <row r="27" spans="1:6" ht="16.5" thickBot="1" x14ac:dyDescent="0.3">
      <c r="A27" s="162"/>
      <c r="B27" s="146" t="s">
        <v>123</v>
      </c>
      <c r="C27" s="163"/>
      <c r="D27" s="164"/>
      <c r="E27" s="165"/>
      <c r="F27" s="150">
        <f>+F26+F25-0.01</f>
        <v>53.533385000000003</v>
      </c>
    </row>
    <row r="28" spans="1:6" ht="12.75" x14ac:dyDescent="0.2">
      <c r="A28" s="97">
        <v>0</v>
      </c>
      <c r="C28" s="160"/>
      <c r="E28" s="161"/>
      <c r="F28" s="161"/>
    </row>
  </sheetData>
  <mergeCells count="5">
    <mergeCell ref="A2:F2"/>
    <mergeCell ref="A3:B3"/>
    <mergeCell ref="C3:E3"/>
    <mergeCell ref="A4:E4"/>
    <mergeCell ref="B6:E6"/>
  </mergeCells>
  <printOptions gridLinesSet="0"/>
  <pageMargins left="0.78740157480314965" right="0.78740157480314965" top="1.6114583333333334" bottom="0.98425196850393704" header="0.51181102362204722" footer="0.51181102362204722"/>
  <pageSetup paperSize="9" scale="85" orientation="portrait" horizontalDpi="300" verticalDpi="300" r:id="rId1"/>
  <headerFooter alignWithMargins="0"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0"/>
  <sheetViews>
    <sheetView showGridLines="0" showZeros="0" view="pageLayout" topLeftCell="A35" zoomScaleNormal="100" workbookViewId="0">
      <selection activeCell="E55" sqref="E55"/>
    </sheetView>
  </sheetViews>
  <sheetFormatPr defaultColWidth="11.44140625" defaultRowHeight="13.2" x14ac:dyDescent="0.25"/>
  <cols>
    <col min="1" max="1" width="8.44140625" style="97" customWidth="1"/>
    <col min="2" max="2" width="42.5546875" style="97" customWidth="1"/>
    <col min="3" max="3" width="13.5546875" style="97" customWidth="1"/>
    <col min="4" max="256" width="11.44140625" style="97"/>
    <col min="257" max="257" width="8.44140625" style="97" customWidth="1"/>
    <col min="258" max="258" width="42.5546875" style="97" customWidth="1"/>
    <col min="259" max="259" width="13.5546875" style="97" customWidth="1"/>
    <col min="260" max="512" width="11.44140625" style="97"/>
    <col min="513" max="513" width="8.44140625" style="97" customWidth="1"/>
    <col min="514" max="514" width="42.5546875" style="97" customWidth="1"/>
    <col min="515" max="515" width="13.5546875" style="97" customWidth="1"/>
    <col min="516" max="768" width="11.44140625" style="97"/>
    <col min="769" max="769" width="8.44140625" style="97" customWidth="1"/>
    <col min="770" max="770" width="42.5546875" style="97" customWidth="1"/>
    <col min="771" max="771" width="13.5546875" style="97" customWidth="1"/>
    <col min="772" max="1024" width="11.44140625" style="97"/>
    <col min="1025" max="1025" width="8.44140625" style="97" customWidth="1"/>
    <col min="1026" max="1026" width="42.5546875" style="97" customWidth="1"/>
    <col min="1027" max="1027" width="13.5546875" style="97" customWidth="1"/>
    <col min="1028" max="1280" width="11.44140625" style="97"/>
    <col min="1281" max="1281" width="8.44140625" style="97" customWidth="1"/>
    <col min="1282" max="1282" width="42.5546875" style="97" customWidth="1"/>
    <col min="1283" max="1283" width="13.5546875" style="97" customWidth="1"/>
    <col min="1284" max="1536" width="11.44140625" style="97"/>
    <col min="1537" max="1537" width="8.44140625" style="97" customWidth="1"/>
    <col min="1538" max="1538" width="42.5546875" style="97" customWidth="1"/>
    <col min="1539" max="1539" width="13.5546875" style="97" customWidth="1"/>
    <col min="1540" max="1792" width="11.44140625" style="97"/>
    <col min="1793" max="1793" width="8.44140625" style="97" customWidth="1"/>
    <col min="1794" max="1794" width="42.5546875" style="97" customWidth="1"/>
    <col min="1795" max="1795" width="13.5546875" style="97" customWidth="1"/>
    <col min="1796" max="2048" width="11.44140625" style="97"/>
    <col min="2049" max="2049" width="8.44140625" style="97" customWidth="1"/>
    <col min="2050" max="2050" width="42.5546875" style="97" customWidth="1"/>
    <col min="2051" max="2051" width="13.5546875" style="97" customWidth="1"/>
    <col min="2052" max="2304" width="11.44140625" style="97"/>
    <col min="2305" max="2305" width="8.44140625" style="97" customWidth="1"/>
    <col min="2306" max="2306" width="42.5546875" style="97" customWidth="1"/>
    <col min="2307" max="2307" width="13.5546875" style="97" customWidth="1"/>
    <col min="2308" max="2560" width="11.44140625" style="97"/>
    <col min="2561" max="2561" width="8.44140625" style="97" customWidth="1"/>
    <col min="2562" max="2562" width="42.5546875" style="97" customWidth="1"/>
    <col min="2563" max="2563" width="13.5546875" style="97" customWidth="1"/>
    <col min="2564" max="2816" width="11.44140625" style="97"/>
    <col min="2817" max="2817" width="8.44140625" style="97" customWidth="1"/>
    <col min="2818" max="2818" width="42.5546875" style="97" customWidth="1"/>
    <col min="2819" max="2819" width="13.5546875" style="97" customWidth="1"/>
    <col min="2820" max="3072" width="11.44140625" style="97"/>
    <col min="3073" max="3073" width="8.44140625" style="97" customWidth="1"/>
    <col min="3074" max="3074" width="42.5546875" style="97" customWidth="1"/>
    <col min="3075" max="3075" width="13.5546875" style="97" customWidth="1"/>
    <col min="3076" max="3328" width="11.44140625" style="97"/>
    <col min="3329" max="3329" width="8.44140625" style="97" customWidth="1"/>
    <col min="3330" max="3330" width="42.5546875" style="97" customWidth="1"/>
    <col min="3331" max="3331" width="13.5546875" style="97" customWidth="1"/>
    <col min="3332" max="3584" width="11.44140625" style="97"/>
    <col min="3585" max="3585" width="8.44140625" style="97" customWidth="1"/>
    <col min="3586" max="3586" width="42.5546875" style="97" customWidth="1"/>
    <col min="3587" max="3587" width="13.5546875" style="97" customWidth="1"/>
    <col min="3588" max="3840" width="11.44140625" style="97"/>
    <col min="3841" max="3841" width="8.44140625" style="97" customWidth="1"/>
    <col min="3842" max="3842" width="42.5546875" style="97" customWidth="1"/>
    <col min="3843" max="3843" width="13.5546875" style="97" customWidth="1"/>
    <col min="3844" max="4096" width="11.44140625" style="97"/>
    <col min="4097" max="4097" width="8.44140625" style="97" customWidth="1"/>
    <col min="4098" max="4098" width="42.5546875" style="97" customWidth="1"/>
    <col min="4099" max="4099" width="13.5546875" style="97" customWidth="1"/>
    <col min="4100" max="4352" width="11.44140625" style="97"/>
    <col min="4353" max="4353" width="8.44140625" style="97" customWidth="1"/>
    <col min="4354" max="4354" width="42.5546875" style="97" customWidth="1"/>
    <col min="4355" max="4355" width="13.5546875" style="97" customWidth="1"/>
    <col min="4356" max="4608" width="11.44140625" style="97"/>
    <col min="4609" max="4609" width="8.44140625" style="97" customWidth="1"/>
    <col min="4610" max="4610" width="42.5546875" style="97" customWidth="1"/>
    <col min="4611" max="4611" width="13.5546875" style="97" customWidth="1"/>
    <col min="4612" max="4864" width="11.44140625" style="97"/>
    <col min="4865" max="4865" width="8.44140625" style="97" customWidth="1"/>
    <col min="4866" max="4866" width="42.5546875" style="97" customWidth="1"/>
    <col min="4867" max="4867" width="13.5546875" style="97" customWidth="1"/>
    <col min="4868" max="5120" width="11.44140625" style="97"/>
    <col min="5121" max="5121" width="8.44140625" style="97" customWidth="1"/>
    <col min="5122" max="5122" width="42.5546875" style="97" customWidth="1"/>
    <col min="5123" max="5123" width="13.5546875" style="97" customWidth="1"/>
    <col min="5124" max="5376" width="11.44140625" style="97"/>
    <col min="5377" max="5377" width="8.44140625" style="97" customWidth="1"/>
    <col min="5378" max="5378" width="42.5546875" style="97" customWidth="1"/>
    <col min="5379" max="5379" width="13.5546875" style="97" customWidth="1"/>
    <col min="5380" max="5632" width="11.44140625" style="97"/>
    <col min="5633" max="5633" width="8.44140625" style="97" customWidth="1"/>
    <col min="5634" max="5634" width="42.5546875" style="97" customWidth="1"/>
    <col min="5635" max="5635" width="13.5546875" style="97" customWidth="1"/>
    <col min="5636" max="5888" width="11.44140625" style="97"/>
    <col min="5889" max="5889" width="8.44140625" style="97" customWidth="1"/>
    <col min="5890" max="5890" width="42.5546875" style="97" customWidth="1"/>
    <col min="5891" max="5891" width="13.5546875" style="97" customWidth="1"/>
    <col min="5892" max="6144" width="11.44140625" style="97"/>
    <col min="6145" max="6145" width="8.44140625" style="97" customWidth="1"/>
    <col min="6146" max="6146" width="42.5546875" style="97" customWidth="1"/>
    <col min="6147" max="6147" width="13.5546875" style="97" customWidth="1"/>
    <col min="6148" max="6400" width="11.44140625" style="97"/>
    <col min="6401" max="6401" width="8.44140625" style="97" customWidth="1"/>
    <col min="6402" max="6402" width="42.5546875" style="97" customWidth="1"/>
    <col min="6403" max="6403" width="13.5546875" style="97" customWidth="1"/>
    <col min="6404" max="6656" width="11.44140625" style="97"/>
    <col min="6657" max="6657" width="8.44140625" style="97" customWidth="1"/>
    <col min="6658" max="6658" width="42.5546875" style="97" customWidth="1"/>
    <col min="6659" max="6659" width="13.5546875" style="97" customWidth="1"/>
    <col min="6660" max="6912" width="11.44140625" style="97"/>
    <col min="6913" max="6913" width="8.44140625" style="97" customWidth="1"/>
    <col min="6914" max="6914" width="42.5546875" style="97" customWidth="1"/>
    <col min="6915" max="6915" width="13.5546875" style="97" customWidth="1"/>
    <col min="6916" max="7168" width="11.44140625" style="97"/>
    <col min="7169" max="7169" width="8.44140625" style="97" customWidth="1"/>
    <col min="7170" max="7170" width="42.5546875" style="97" customWidth="1"/>
    <col min="7171" max="7171" width="13.5546875" style="97" customWidth="1"/>
    <col min="7172" max="7424" width="11.44140625" style="97"/>
    <col min="7425" max="7425" width="8.44140625" style="97" customWidth="1"/>
    <col min="7426" max="7426" width="42.5546875" style="97" customWidth="1"/>
    <col min="7427" max="7427" width="13.5546875" style="97" customWidth="1"/>
    <col min="7428" max="7680" width="11.44140625" style="97"/>
    <col min="7681" max="7681" width="8.44140625" style="97" customWidth="1"/>
    <col min="7682" max="7682" width="42.5546875" style="97" customWidth="1"/>
    <col min="7683" max="7683" width="13.5546875" style="97" customWidth="1"/>
    <col min="7684" max="7936" width="11.44140625" style="97"/>
    <col min="7937" max="7937" width="8.44140625" style="97" customWidth="1"/>
    <col min="7938" max="7938" width="42.5546875" style="97" customWidth="1"/>
    <col min="7939" max="7939" width="13.5546875" style="97" customWidth="1"/>
    <col min="7940" max="8192" width="11.44140625" style="97"/>
    <col min="8193" max="8193" width="8.44140625" style="97" customWidth="1"/>
    <col min="8194" max="8194" width="42.5546875" style="97" customWidth="1"/>
    <col min="8195" max="8195" width="13.5546875" style="97" customWidth="1"/>
    <col min="8196" max="8448" width="11.44140625" style="97"/>
    <col min="8449" max="8449" width="8.44140625" style="97" customWidth="1"/>
    <col min="8450" max="8450" width="42.5546875" style="97" customWidth="1"/>
    <col min="8451" max="8451" width="13.5546875" style="97" customWidth="1"/>
    <col min="8452" max="8704" width="11.44140625" style="97"/>
    <col min="8705" max="8705" width="8.44140625" style="97" customWidth="1"/>
    <col min="8706" max="8706" width="42.5546875" style="97" customWidth="1"/>
    <col min="8707" max="8707" width="13.5546875" style="97" customWidth="1"/>
    <col min="8708" max="8960" width="11.44140625" style="97"/>
    <col min="8961" max="8961" width="8.44140625" style="97" customWidth="1"/>
    <col min="8962" max="8962" width="42.5546875" style="97" customWidth="1"/>
    <col min="8963" max="8963" width="13.5546875" style="97" customWidth="1"/>
    <col min="8964" max="9216" width="11.44140625" style="97"/>
    <col min="9217" max="9217" width="8.44140625" style="97" customWidth="1"/>
    <col min="9218" max="9218" width="42.5546875" style="97" customWidth="1"/>
    <col min="9219" max="9219" width="13.5546875" style="97" customWidth="1"/>
    <col min="9220" max="9472" width="11.44140625" style="97"/>
    <col min="9473" max="9473" width="8.44140625" style="97" customWidth="1"/>
    <col min="9474" max="9474" width="42.5546875" style="97" customWidth="1"/>
    <col min="9475" max="9475" width="13.5546875" style="97" customWidth="1"/>
    <col min="9476" max="9728" width="11.44140625" style="97"/>
    <col min="9729" max="9729" width="8.44140625" style="97" customWidth="1"/>
    <col min="9730" max="9730" width="42.5546875" style="97" customWidth="1"/>
    <col min="9731" max="9731" width="13.5546875" style="97" customWidth="1"/>
    <col min="9732" max="9984" width="11.44140625" style="97"/>
    <col min="9985" max="9985" width="8.44140625" style="97" customWidth="1"/>
    <col min="9986" max="9986" width="42.5546875" style="97" customWidth="1"/>
    <col min="9987" max="9987" width="13.5546875" style="97" customWidth="1"/>
    <col min="9988" max="10240" width="11.44140625" style="97"/>
    <col min="10241" max="10241" width="8.44140625" style="97" customWidth="1"/>
    <col min="10242" max="10242" width="42.5546875" style="97" customWidth="1"/>
    <col min="10243" max="10243" width="13.5546875" style="97" customWidth="1"/>
    <col min="10244" max="10496" width="11.44140625" style="97"/>
    <col min="10497" max="10497" width="8.44140625" style="97" customWidth="1"/>
    <col min="10498" max="10498" width="42.5546875" style="97" customWidth="1"/>
    <col min="10499" max="10499" width="13.5546875" style="97" customWidth="1"/>
    <col min="10500" max="10752" width="11.44140625" style="97"/>
    <col min="10753" max="10753" width="8.44140625" style="97" customWidth="1"/>
    <col min="10754" max="10754" width="42.5546875" style="97" customWidth="1"/>
    <col min="10755" max="10755" width="13.5546875" style="97" customWidth="1"/>
    <col min="10756" max="11008" width="11.44140625" style="97"/>
    <col min="11009" max="11009" width="8.44140625" style="97" customWidth="1"/>
    <col min="11010" max="11010" width="42.5546875" style="97" customWidth="1"/>
    <col min="11011" max="11011" width="13.5546875" style="97" customWidth="1"/>
    <col min="11012" max="11264" width="11.44140625" style="97"/>
    <col min="11265" max="11265" width="8.44140625" style="97" customWidth="1"/>
    <col min="11266" max="11266" width="42.5546875" style="97" customWidth="1"/>
    <col min="11267" max="11267" width="13.5546875" style="97" customWidth="1"/>
    <col min="11268" max="11520" width="11.44140625" style="97"/>
    <col min="11521" max="11521" width="8.44140625" style="97" customWidth="1"/>
    <col min="11522" max="11522" width="42.5546875" style="97" customWidth="1"/>
    <col min="11523" max="11523" width="13.5546875" style="97" customWidth="1"/>
    <col min="11524" max="11776" width="11.44140625" style="97"/>
    <col min="11777" max="11777" width="8.44140625" style="97" customWidth="1"/>
    <col min="11778" max="11778" width="42.5546875" style="97" customWidth="1"/>
    <col min="11779" max="11779" width="13.5546875" style="97" customWidth="1"/>
    <col min="11780" max="12032" width="11.44140625" style="97"/>
    <col min="12033" max="12033" width="8.44140625" style="97" customWidth="1"/>
    <col min="12034" max="12034" width="42.5546875" style="97" customWidth="1"/>
    <col min="12035" max="12035" width="13.5546875" style="97" customWidth="1"/>
    <col min="12036" max="12288" width="11.44140625" style="97"/>
    <col min="12289" max="12289" width="8.44140625" style="97" customWidth="1"/>
    <col min="12290" max="12290" width="42.5546875" style="97" customWidth="1"/>
    <col min="12291" max="12291" width="13.5546875" style="97" customWidth="1"/>
    <col min="12292" max="12544" width="11.44140625" style="97"/>
    <col min="12545" max="12545" width="8.44140625" style="97" customWidth="1"/>
    <col min="12546" max="12546" width="42.5546875" style="97" customWidth="1"/>
    <col min="12547" max="12547" width="13.5546875" style="97" customWidth="1"/>
    <col min="12548" max="12800" width="11.44140625" style="97"/>
    <col min="12801" max="12801" width="8.44140625" style="97" customWidth="1"/>
    <col min="12802" max="12802" width="42.5546875" style="97" customWidth="1"/>
    <col min="12803" max="12803" width="13.5546875" style="97" customWidth="1"/>
    <col min="12804" max="13056" width="11.44140625" style="97"/>
    <col min="13057" max="13057" width="8.44140625" style="97" customWidth="1"/>
    <col min="13058" max="13058" width="42.5546875" style="97" customWidth="1"/>
    <col min="13059" max="13059" width="13.5546875" style="97" customWidth="1"/>
    <col min="13060" max="13312" width="11.44140625" style="97"/>
    <col min="13313" max="13313" width="8.44140625" style="97" customWidth="1"/>
    <col min="13314" max="13314" width="42.5546875" style="97" customWidth="1"/>
    <col min="13315" max="13315" width="13.5546875" style="97" customWidth="1"/>
    <col min="13316" max="13568" width="11.44140625" style="97"/>
    <col min="13569" max="13569" width="8.44140625" style="97" customWidth="1"/>
    <col min="13570" max="13570" width="42.5546875" style="97" customWidth="1"/>
    <col min="13571" max="13571" width="13.5546875" style="97" customWidth="1"/>
    <col min="13572" max="13824" width="11.44140625" style="97"/>
    <col min="13825" max="13825" width="8.44140625" style="97" customWidth="1"/>
    <col min="13826" max="13826" width="42.5546875" style="97" customWidth="1"/>
    <col min="13827" max="13827" width="13.5546875" style="97" customWidth="1"/>
    <col min="13828" max="14080" width="11.44140625" style="97"/>
    <col min="14081" max="14081" width="8.44140625" style="97" customWidth="1"/>
    <col min="14082" max="14082" width="42.5546875" style="97" customWidth="1"/>
    <col min="14083" max="14083" width="13.5546875" style="97" customWidth="1"/>
    <col min="14084" max="14336" width="11.44140625" style="97"/>
    <col min="14337" max="14337" width="8.44140625" style="97" customWidth="1"/>
    <col min="14338" max="14338" width="42.5546875" style="97" customWidth="1"/>
    <col min="14339" max="14339" width="13.5546875" style="97" customWidth="1"/>
    <col min="14340" max="14592" width="11.44140625" style="97"/>
    <col min="14593" max="14593" width="8.44140625" style="97" customWidth="1"/>
    <col min="14594" max="14594" width="42.5546875" style="97" customWidth="1"/>
    <col min="14595" max="14595" width="13.5546875" style="97" customWidth="1"/>
    <col min="14596" max="14848" width="11.44140625" style="97"/>
    <col min="14849" max="14849" width="8.44140625" style="97" customWidth="1"/>
    <col min="14850" max="14850" width="42.5546875" style="97" customWidth="1"/>
    <col min="14851" max="14851" width="13.5546875" style="97" customWidth="1"/>
    <col min="14852" max="15104" width="11.44140625" style="97"/>
    <col min="15105" max="15105" width="8.44140625" style="97" customWidth="1"/>
    <col min="15106" max="15106" width="42.5546875" style="97" customWidth="1"/>
    <col min="15107" max="15107" width="13.5546875" style="97" customWidth="1"/>
    <col min="15108" max="15360" width="11.44140625" style="97"/>
    <col min="15361" max="15361" width="8.44140625" style="97" customWidth="1"/>
    <col min="15362" max="15362" width="42.5546875" style="97" customWidth="1"/>
    <col min="15363" max="15363" width="13.5546875" style="97" customWidth="1"/>
    <col min="15364" max="15616" width="11.44140625" style="97"/>
    <col min="15617" max="15617" width="8.44140625" style="97" customWidth="1"/>
    <col min="15618" max="15618" width="42.5546875" style="97" customWidth="1"/>
    <col min="15619" max="15619" width="13.5546875" style="97" customWidth="1"/>
    <col min="15620" max="15872" width="11.44140625" style="97"/>
    <col min="15873" max="15873" width="8.44140625" style="97" customWidth="1"/>
    <col min="15874" max="15874" width="42.5546875" style="97" customWidth="1"/>
    <col min="15875" max="15875" width="13.5546875" style="97" customWidth="1"/>
    <col min="15876" max="16128" width="11.44140625" style="97"/>
    <col min="16129" max="16129" width="8.44140625" style="97" customWidth="1"/>
    <col min="16130" max="16130" width="42.5546875" style="97" customWidth="1"/>
    <col min="16131" max="16131" width="13.5546875" style="97" customWidth="1"/>
    <col min="16132" max="16384" width="11.44140625" style="97"/>
  </cols>
  <sheetData>
    <row r="1" spans="1:6" ht="19.5" thickBot="1" x14ac:dyDescent="0.35">
      <c r="A1" s="95"/>
      <c r="B1" s="95"/>
      <c r="C1" s="95"/>
      <c r="D1" s="95"/>
      <c r="E1" s="96"/>
    </row>
    <row r="2" spans="1:6" ht="20.25" customHeight="1" thickBot="1" x14ac:dyDescent="0.3">
      <c r="A2" s="289" t="s">
        <v>124</v>
      </c>
      <c r="B2" s="290"/>
      <c r="C2" s="290"/>
      <c r="D2" s="290"/>
      <c r="E2" s="290"/>
      <c r="F2" s="291"/>
    </row>
    <row r="3" spans="1:6" ht="20.25" customHeight="1" thickBot="1" x14ac:dyDescent="0.3">
      <c r="A3" s="292" t="s">
        <v>108</v>
      </c>
      <c r="B3" s="293"/>
      <c r="C3" s="294"/>
      <c r="D3" s="295"/>
      <c r="E3" s="296"/>
      <c r="F3" s="98" t="s">
        <v>109</v>
      </c>
    </row>
    <row r="4" spans="1:6" ht="19.5" customHeight="1" thickBot="1" x14ac:dyDescent="0.25">
      <c r="A4" s="292" t="s">
        <v>126</v>
      </c>
      <c r="B4" s="297"/>
      <c r="C4" s="297"/>
      <c r="D4" s="297"/>
      <c r="E4" s="293"/>
      <c r="F4" s="99" t="s">
        <v>191</v>
      </c>
    </row>
    <row r="5" spans="1:6" ht="15" customHeight="1" thickBot="1" x14ac:dyDescent="0.25"/>
    <row r="6" spans="1:6" ht="21" customHeight="1" thickBot="1" x14ac:dyDescent="0.25">
      <c r="A6" s="100"/>
      <c r="B6" s="298" t="s">
        <v>128</v>
      </c>
      <c r="C6" s="299"/>
      <c r="D6" s="299"/>
      <c r="E6" s="300"/>
      <c r="F6" s="101" t="s">
        <v>75</v>
      </c>
    </row>
    <row r="7" spans="1:6" ht="13.5" thickBot="1" x14ac:dyDescent="0.25"/>
    <row r="8" spans="1:6" ht="15.6" x14ac:dyDescent="0.3">
      <c r="A8" s="102"/>
      <c r="B8" s="102"/>
      <c r="C8" s="102"/>
      <c r="D8" s="102"/>
      <c r="E8" s="102" t="s">
        <v>110</v>
      </c>
      <c r="F8" s="102" t="s">
        <v>110</v>
      </c>
    </row>
    <row r="9" spans="1:6" ht="15.6" x14ac:dyDescent="0.3">
      <c r="A9" s="103" t="s">
        <v>1</v>
      </c>
      <c r="B9" s="103" t="s">
        <v>111</v>
      </c>
      <c r="C9" s="103" t="s">
        <v>112</v>
      </c>
      <c r="D9" s="103" t="s">
        <v>75</v>
      </c>
      <c r="E9" s="103" t="s">
        <v>113</v>
      </c>
      <c r="F9" s="103" t="s">
        <v>114</v>
      </c>
    </row>
    <row r="10" spans="1:6" ht="16.5" thickBot="1" x14ac:dyDescent="0.3">
      <c r="A10" s="104"/>
      <c r="B10" s="104"/>
      <c r="C10" s="104"/>
      <c r="D10" s="104"/>
      <c r="E10" s="104" t="s">
        <v>115</v>
      </c>
      <c r="F10" s="104" t="s">
        <v>115</v>
      </c>
    </row>
    <row r="11" spans="1:6" s="110" customFormat="1" ht="15.75" customHeight="1" x14ac:dyDescent="0.2">
      <c r="A11" s="105">
        <v>1</v>
      </c>
      <c r="B11" s="106" t="s">
        <v>128</v>
      </c>
      <c r="C11" s="107">
        <v>1</v>
      </c>
      <c r="D11" s="108" t="s">
        <v>75</v>
      </c>
      <c r="E11" s="172">
        <v>1150</v>
      </c>
      <c r="F11" s="109">
        <f t="shared" ref="F11" si="0">+TRUNC(C11*E11,2)</f>
        <v>1150</v>
      </c>
    </row>
    <row r="12" spans="1:6" ht="16.5" thickBot="1" x14ac:dyDescent="0.3">
      <c r="A12" s="117"/>
      <c r="B12" s="118" t="s">
        <v>116</v>
      </c>
      <c r="C12" s="119"/>
      <c r="D12" s="120"/>
      <c r="E12" s="121"/>
      <c r="F12" s="122">
        <f>SUM(F11:F11)</f>
        <v>1150</v>
      </c>
    </row>
    <row r="13" spans="1:6" ht="16.5" thickBot="1" x14ac:dyDescent="0.3">
      <c r="A13" s="123"/>
      <c r="B13" s="124"/>
      <c r="C13" s="125"/>
      <c r="D13" s="126"/>
      <c r="E13" s="127"/>
      <c r="F13" s="128"/>
    </row>
    <row r="14" spans="1:6" ht="13.8" thickBot="1" x14ac:dyDescent="0.3">
      <c r="A14" s="129">
        <v>1</v>
      </c>
      <c r="B14" s="130" t="s">
        <v>129</v>
      </c>
      <c r="C14" s="131">
        <v>1.3</v>
      </c>
      <c r="D14" s="132" t="s">
        <v>17</v>
      </c>
      <c r="E14" s="133">
        <v>120</v>
      </c>
      <c r="F14" s="134">
        <f>+TRUNC(C14*E14,2)</f>
        <v>156</v>
      </c>
    </row>
    <row r="15" spans="1:6" ht="16.5" thickBot="1" x14ac:dyDescent="0.3">
      <c r="A15" s="145"/>
      <c r="B15" s="146" t="s">
        <v>117</v>
      </c>
      <c r="C15" s="147"/>
      <c r="D15" s="148"/>
      <c r="E15" s="149"/>
      <c r="F15" s="150">
        <f>SUM(F14:F14)</f>
        <v>156</v>
      </c>
    </row>
    <row r="16" spans="1:6" ht="15.75" thickBot="1" x14ac:dyDescent="0.25">
      <c r="A16" s="123"/>
      <c r="B16" s="123"/>
      <c r="C16" s="151"/>
      <c r="D16" s="126"/>
      <c r="E16" s="127"/>
      <c r="F16" s="152"/>
    </row>
    <row r="17" spans="1:6" ht="13.8" thickBot="1" x14ac:dyDescent="0.3">
      <c r="A17" s="129">
        <v>1</v>
      </c>
      <c r="B17" s="130" t="s">
        <v>129</v>
      </c>
      <c r="C17" s="131">
        <v>1.3</v>
      </c>
      <c r="D17" s="132" t="s">
        <v>17</v>
      </c>
      <c r="E17" s="133">
        <v>120</v>
      </c>
      <c r="F17" s="134">
        <f>+TRUNC(C17*E17,2)</f>
        <v>156</v>
      </c>
    </row>
    <row r="18" spans="1:6" ht="16.5" thickBot="1" x14ac:dyDescent="0.3">
      <c r="A18" s="145"/>
      <c r="B18" s="146" t="s">
        <v>118</v>
      </c>
      <c r="C18" s="147"/>
      <c r="D18" s="148"/>
      <c r="E18" s="149"/>
      <c r="F18" s="150">
        <f>SUM(F17:F17)</f>
        <v>156</v>
      </c>
    </row>
    <row r="19" spans="1:6" ht="15.75" thickBot="1" x14ac:dyDescent="0.25">
      <c r="A19" s="123"/>
      <c r="B19" s="123"/>
      <c r="C19" s="151"/>
      <c r="D19" s="126"/>
      <c r="E19" s="127"/>
      <c r="F19" s="152"/>
    </row>
    <row r="20" spans="1:6" ht="12.75" x14ac:dyDescent="0.2">
      <c r="A20" s="129">
        <v>1</v>
      </c>
      <c r="B20" s="154" t="s">
        <v>119</v>
      </c>
      <c r="C20" s="155">
        <v>2</v>
      </c>
      <c r="D20" s="156" t="s">
        <v>17</v>
      </c>
      <c r="E20" s="166">
        <v>11.88</v>
      </c>
      <c r="F20" s="134">
        <f>+TRUNC(C20*E20,2)</f>
        <v>23.76</v>
      </c>
    </row>
    <row r="21" spans="1:6" ht="12.75" x14ac:dyDescent="0.2">
      <c r="A21" s="135">
        <v>2</v>
      </c>
      <c r="B21" s="136" t="s">
        <v>120</v>
      </c>
      <c r="C21" s="157">
        <v>3</v>
      </c>
      <c r="D21" s="138" t="s">
        <v>17</v>
      </c>
      <c r="E21" s="167">
        <v>5.32</v>
      </c>
      <c r="F21" s="153">
        <f>+TRUNC(C21*E21,2)</f>
        <v>15.96</v>
      </c>
    </row>
    <row r="22" spans="1:6" ht="13.5" thickBot="1" x14ac:dyDescent="0.25">
      <c r="A22" s="135">
        <v>3</v>
      </c>
      <c r="B22" s="136" t="s">
        <v>169</v>
      </c>
      <c r="C22" s="137">
        <v>4</v>
      </c>
      <c r="D22" s="138" t="s">
        <v>17</v>
      </c>
      <c r="E22" s="167">
        <v>5.32</v>
      </c>
      <c r="F22" s="153">
        <f>+TRUNC(C22*E22,2)</f>
        <v>21.28</v>
      </c>
    </row>
    <row r="23" spans="1:6" ht="16.2" thickBot="1" x14ac:dyDescent="0.35">
      <c r="A23" s="145"/>
      <c r="B23" s="146" t="s">
        <v>121</v>
      </c>
      <c r="C23" s="147">
        <v>0</v>
      </c>
      <c r="D23" s="148"/>
      <c r="E23" s="149"/>
      <c r="F23" s="150">
        <f>SUM(F20:F22)</f>
        <v>61</v>
      </c>
    </row>
    <row r="24" spans="1:6" ht="15.75" thickBot="1" x14ac:dyDescent="0.25">
      <c r="A24" s="123"/>
      <c r="B24" s="123"/>
      <c r="C24" s="125"/>
      <c r="D24" s="126"/>
      <c r="E24" s="127"/>
      <c r="F24" s="152"/>
    </row>
    <row r="25" spans="1:6" ht="16.5" thickBot="1" x14ac:dyDescent="0.3">
      <c r="A25" s="145"/>
      <c r="B25" s="146" t="s">
        <v>239</v>
      </c>
      <c r="C25" s="158"/>
      <c r="D25" s="159"/>
      <c r="E25" s="149"/>
      <c r="F25" s="150">
        <f>TRUNC(0.8897*F23,2)</f>
        <v>54.27</v>
      </c>
    </row>
    <row r="26" spans="1:6" ht="13.5" thickBot="1" x14ac:dyDescent="0.25">
      <c r="C26" s="160"/>
      <c r="E26" s="161"/>
      <c r="F26" s="161"/>
    </row>
    <row r="27" spans="1:6" ht="16.5" thickBot="1" x14ac:dyDescent="0.3">
      <c r="A27" s="162"/>
      <c r="B27" s="146" t="s">
        <v>122</v>
      </c>
      <c r="C27" s="163"/>
      <c r="D27" s="164"/>
      <c r="E27" s="165"/>
      <c r="F27" s="150">
        <f>+F12+F18+F23+F25+F15</f>
        <v>1577.27</v>
      </c>
    </row>
    <row r="28" spans="1:6" ht="16.5" thickBot="1" x14ac:dyDescent="0.3">
      <c r="A28" s="162"/>
      <c r="B28" s="146" t="s">
        <v>130</v>
      </c>
      <c r="C28" s="163"/>
      <c r="D28" s="164"/>
      <c r="E28" s="165"/>
      <c r="F28" s="150">
        <f>0.2685*(F27)</f>
        <v>423.49699500000003</v>
      </c>
    </row>
    <row r="29" spans="1:6" ht="16.5" thickBot="1" x14ac:dyDescent="0.3">
      <c r="A29" s="162"/>
      <c r="B29" s="146" t="s">
        <v>123</v>
      </c>
      <c r="C29" s="163"/>
      <c r="D29" s="164"/>
      <c r="E29" s="165"/>
      <c r="F29" s="150">
        <f>+F28+F27-0.03</f>
        <v>2000.736995</v>
      </c>
    </row>
    <row r="30" spans="1:6" ht="12.75" x14ac:dyDescent="0.2">
      <c r="A30" s="97">
        <v>0</v>
      </c>
      <c r="C30" s="160"/>
      <c r="E30" s="161"/>
      <c r="F30" s="161"/>
    </row>
  </sheetData>
  <mergeCells count="5">
    <mergeCell ref="A2:F2"/>
    <mergeCell ref="A3:B3"/>
    <mergeCell ref="C3:E3"/>
    <mergeCell ref="A4:E4"/>
    <mergeCell ref="B6:E6"/>
  </mergeCells>
  <printOptions gridLinesSet="0"/>
  <pageMargins left="0.78740157480314965" right="0.78740157480314965" top="1.5406249999999999" bottom="0.98425196850393704" header="0.51181102362204722" footer="0.51181102362204722"/>
  <pageSetup paperSize="9" scale="85" orientation="portrait" horizontalDpi="300" verticalDpi="300" r:id="rId1"/>
  <headerFooter alignWithMargins="0"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0"/>
  <sheetViews>
    <sheetView showGridLines="0" showZeros="0" view="pageLayout" topLeftCell="A38" zoomScaleNormal="100" workbookViewId="0">
      <selection sqref="A1:F31"/>
    </sheetView>
  </sheetViews>
  <sheetFormatPr defaultColWidth="11.44140625" defaultRowHeight="13.2" x14ac:dyDescent="0.25"/>
  <cols>
    <col min="1" max="1" width="8.44140625" style="97" customWidth="1"/>
    <col min="2" max="2" width="42.5546875" style="97" customWidth="1"/>
    <col min="3" max="3" width="13.5546875" style="97" customWidth="1"/>
    <col min="4" max="256" width="11.44140625" style="97"/>
    <col min="257" max="257" width="8.44140625" style="97" customWidth="1"/>
    <col min="258" max="258" width="42.5546875" style="97" customWidth="1"/>
    <col min="259" max="259" width="13.5546875" style="97" customWidth="1"/>
    <col min="260" max="512" width="11.44140625" style="97"/>
    <col min="513" max="513" width="8.44140625" style="97" customWidth="1"/>
    <col min="514" max="514" width="42.5546875" style="97" customWidth="1"/>
    <col min="515" max="515" width="13.5546875" style="97" customWidth="1"/>
    <col min="516" max="768" width="11.44140625" style="97"/>
    <col min="769" max="769" width="8.44140625" style="97" customWidth="1"/>
    <col min="770" max="770" width="42.5546875" style="97" customWidth="1"/>
    <col min="771" max="771" width="13.5546875" style="97" customWidth="1"/>
    <col min="772" max="1024" width="11.44140625" style="97"/>
    <col min="1025" max="1025" width="8.44140625" style="97" customWidth="1"/>
    <col min="1026" max="1026" width="42.5546875" style="97" customWidth="1"/>
    <col min="1027" max="1027" width="13.5546875" style="97" customWidth="1"/>
    <col min="1028" max="1280" width="11.44140625" style="97"/>
    <col min="1281" max="1281" width="8.44140625" style="97" customWidth="1"/>
    <col min="1282" max="1282" width="42.5546875" style="97" customWidth="1"/>
    <col min="1283" max="1283" width="13.5546875" style="97" customWidth="1"/>
    <col min="1284" max="1536" width="11.44140625" style="97"/>
    <col min="1537" max="1537" width="8.44140625" style="97" customWidth="1"/>
    <col min="1538" max="1538" width="42.5546875" style="97" customWidth="1"/>
    <col min="1539" max="1539" width="13.5546875" style="97" customWidth="1"/>
    <col min="1540" max="1792" width="11.44140625" style="97"/>
    <col min="1793" max="1793" width="8.44140625" style="97" customWidth="1"/>
    <col min="1794" max="1794" width="42.5546875" style="97" customWidth="1"/>
    <col min="1795" max="1795" width="13.5546875" style="97" customWidth="1"/>
    <col min="1796" max="2048" width="11.44140625" style="97"/>
    <col min="2049" max="2049" width="8.44140625" style="97" customWidth="1"/>
    <col min="2050" max="2050" width="42.5546875" style="97" customWidth="1"/>
    <col min="2051" max="2051" width="13.5546875" style="97" customWidth="1"/>
    <col min="2052" max="2304" width="11.44140625" style="97"/>
    <col min="2305" max="2305" width="8.44140625" style="97" customWidth="1"/>
    <col min="2306" max="2306" width="42.5546875" style="97" customWidth="1"/>
    <col min="2307" max="2307" width="13.5546875" style="97" customWidth="1"/>
    <col min="2308" max="2560" width="11.44140625" style="97"/>
    <col min="2561" max="2561" width="8.44140625" style="97" customWidth="1"/>
    <col min="2562" max="2562" width="42.5546875" style="97" customWidth="1"/>
    <col min="2563" max="2563" width="13.5546875" style="97" customWidth="1"/>
    <col min="2564" max="2816" width="11.44140625" style="97"/>
    <col min="2817" max="2817" width="8.44140625" style="97" customWidth="1"/>
    <col min="2818" max="2818" width="42.5546875" style="97" customWidth="1"/>
    <col min="2819" max="2819" width="13.5546875" style="97" customWidth="1"/>
    <col min="2820" max="3072" width="11.44140625" style="97"/>
    <col min="3073" max="3073" width="8.44140625" style="97" customWidth="1"/>
    <col min="3074" max="3074" width="42.5546875" style="97" customWidth="1"/>
    <col min="3075" max="3075" width="13.5546875" style="97" customWidth="1"/>
    <col min="3076" max="3328" width="11.44140625" style="97"/>
    <col min="3329" max="3329" width="8.44140625" style="97" customWidth="1"/>
    <col min="3330" max="3330" width="42.5546875" style="97" customWidth="1"/>
    <col min="3331" max="3331" width="13.5546875" style="97" customWidth="1"/>
    <col min="3332" max="3584" width="11.44140625" style="97"/>
    <col min="3585" max="3585" width="8.44140625" style="97" customWidth="1"/>
    <col min="3586" max="3586" width="42.5546875" style="97" customWidth="1"/>
    <col min="3587" max="3587" width="13.5546875" style="97" customWidth="1"/>
    <col min="3588" max="3840" width="11.44140625" style="97"/>
    <col min="3841" max="3841" width="8.44140625" style="97" customWidth="1"/>
    <col min="3842" max="3842" width="42.5546875" style="97" customWidth="1"/>
    <col min="3843" max="3843" width="13.5546875" style="97" customWidth="1"/>
    <col min="3844" max="4096" width="11.44140625" style="97"/>
    <col min="4097" max="4097" width="8.44140625" style="97" customWidth="1"/>
    <col min="4098" max="4098" width="42.5546875" style="97" customWidth="1"/>
    <col min="4099" max="4099" width="13.5546875" style="97" customWidth="1"/>
    <col min="4100" max="4352" width="11.44140625" style="97"/>
    <col min="4353" max="4353" width="8.44140625" style="97" customWidth="1"/>
    <col min="4354" max="4354" width="42.5546875" style="97" customWidth="1"/>
    <col min="4355" max="4355" width="13.5546875" style="97" customWidth="1"/>
    <col min="4356" max="4608" width="11.44140625" style="97"/>
    <col min="4609" max="4609" width="8.44140625" style="97" customWidth="1"/>
    <col min="4610" max="4610" width="42.5546875" style="97" customWidth="1"/>
    <col min="4611" max="4611" width="13.5546875" style="97" customWidth="1"/>
    <col min="4612" max="4864" width="11.44140625" style="97"/>
    <col min="4865" max="4865" width="8.44140625" style="97" customWidth="1"/>
    <col min="4866" max="4866" width="42.5546875" style="97" customWidth="1"/>
    <col min="4867" max="4867" width="13.5546875" style="97" customWidth="1"/>
    <col min="4868" max="5120" width="11.44140625" style="97"/>
    <col min="5121" max="5121" width="8.44140625" style="97" customWidth="1"/>
    <col min="5122" max="5122" width="42.5546875" style="97" customWidth="1"/>
    <col min="5123" max="5123" width="13.5546875" style="97" customWidth="1"/>
    <col min="5124" max="5376" width="11.44140625" style="97"/>
    <col min="5377" max="5377" width="8.44140625" style="97" customWidth="1"/>
    <col min="5378" max="5378" width="42.5546875" style="97" customWidth="1"/>
    <col min="5379" max="5379" width="13.5546875" style="97" customWidth="1"/>
    <col min="5380" max="5632" width="11.44140625" style="97"/>
    <col min="5633" max="5633" width="8.44140625" style="97" customWidth="1"/>
    <col min="5634" max="5634" width="42.5546875" style="97" customWidth="1"/>
    <col min="5635" max="5635" width="13.5546875" style="97" customWidth="1"/>
    <col min="5636" max="5888" width="11.44140625" style="97"/>
    <col min="5889" max="5889" width="8.44140625" style="97" customWidth="1"/>
    <col min="5890" max="5890" width="42.5546875" style="97" customWidth="1"/>
    <col min="5891" max="5891" width="13.5546875" style="97" customWidth="1"/>
    <col min="5892" max="6144" width="11.44140625" style="97"/>
    <col min="6145" max="6145" width="8.44140625" style="97" customWidth="1"/>
    <col min="6146" max="6146" width="42.5546875" style="97" customWidth="1"/>
    <col min="6147" max="6147" width="13.5546875" style="97" customWidth="1"/>
    <col min="6148" max="6400" width="11.44140625" style="97"/>
    <col min="6401" max="6401" width="8.44140625" style="97" customWidth="1"/>
    <col min="6402" max="6402" width="42.5546875" style="97" customWidth="1"/>
    <col min="6403" max="6403" width="13.5546875" style="97" customWidth="1"/>
    <col min="6404" max="6656" width="11.44140625" style="97"/>
    <col min="6657" max="6657" width="8.44140625" style="97" customWidth="1"/>
    <col min="6658" max="6658" width="42.5546875" style="97" customWidth="1"/>
    <col min="6659" max="6659" width="13.5546875" style="97" customWidth="1"/>
    <col min="6660" max="6912" width="11.44140625" style="97"/>
    <col min="6913" max="6913" width="8.44140625" style="97" customWidth="1"/>
    <col min="6914" max="6914" width="42.5546875" style="97" customWidth="1"/>
    <col min="6915" max="6915" width="13.5546875" style="97" customWidth="1"/>
    <col min="6916" max="7168" width="11.44140625" style="97"/>
    <col min="7169" max="7169" width="8.44140625" style="97" customWidth="1"/>
    <col min="7170" max="7170" width="42.5546875" style="97" customWidth="1"/>
    <col min="7171" max="7171" width="13.5546875" style="97" customWidth="1"/>
    <col min="7172" max="7424" width="11.44140625" style="97"/>
    <col min="7425" max="7425" width="8.44140625" style="97" customWidth="1"/>
    <col min="7426" max="7426" width="42.5546875" style="97" customWidth="1"/>
    <col min="7427" max="7427" width="13.5546875" style="97" customWidth="1"/>
    <col min="7428" max="7680" width="11.44140625" style="97"/>
    <col min="7681" max="7681" width="8.44140625" style="97" customWidth="1"/>
    <col min="7682" max="7682" width="42.5546875" style="97" customWidth="1"/>
    <col min="7683" max="7683" width="13.5546875" style="97" customWidth="1"/>
    <col min="7684" max="7936" width="11.44140625" style="97"/>
    <col min="7937" max="7937" width="8.44140625" style="97" customWidth="1"/>
    <col min="7938" max="7938" width="42.5546875" style="97" customWidth="1"/>
    <col min="7939" max="7939" width="13.5546875" style="97" customWidth="1"/>
    <col min="7940" max="8192" width="11.44140625" style="97"/>
    <col min="8193" max="8193" width="8.44140625" style="97" customWidth="1"/>
    <col min="8194" max="8194" width="42.5546875" style="97" customWidth="1"/>
    <col min="8195" max="8195" width="13.5546875" style="97" customWidth="1"/>
    <col min="8196" max="8448" width="11.44140625" style="97"/>
    <col min="8449" max="8449" width="8.44140625" style="97" customWidth="1"/>
    <col min="8450" max="8450" width="42.5546875" style="97" customWidth="1"/>
    <col min="8451" max="8451" width="13.5546875" style="97" customWidth="1"/>
    <col min="8452" max="8704" width="11.44140625" style="97"/>
    <col min="8705" max="8705" width="8.44140625" style="97" customWidth="1"/>
    <col min="8706" max="8706" width="42.5546875" style="97" customWidth="1"/>
    <col min="8707" max="8707" width="13.5546875" style="97" customWidth="1"/>
    <col min="8708" max="8960" width="11.44140625" style="97"/>
    <col min="8961" max="8961" width="8.44140625" style="97" customWidth="1"/>
    <col min="8962" max="8962" width="42.5546875" style="97" customWidth="1"/>
    <col min="8963" max="8963" width="13.5546875" style="97" customWidth="1"/>
    <col min="8964" max="9216" width="11.44140625" style="97"/>
    <col min="9217" max="9217" width="8.44140625" style="97" customWidth="1"/>
    <col min="9218" max="9218" width="42.5546875" style="97" customWidth="1"/>
    <col min="9219" max="9219" width="13.5546875" style="97" customWidth="1"/>
    <col min="9220" max="9472" width="11.44140625" style="97"/>
    <col min="9473" max="9473" width="8.44140625" style="97" customWidth="1"/>
    <col min="9474" max="9474" width="42.5546875" style="97" customWidth="1"/>
    <col min="9475" max="9475" width="13.5546875" style="97" customWidth="1"/>
    <col min="9476" max="9728" width="11.44140625" style="97"/>
    <col min="9729" max="9729" width="8.44140625" style="97" customWidth="1"/>
    <col min="9730" max="9730" width="42.5546875" style="97" customWidth="1"/>
    <col min="9731" max="9731" width="13.5546875" style="97" customWidth="1"/>
    <col min="9732" max="9984" width="11.44140625" style="97"/>
    <col min="9985" max="9985" width="8.44140625" style="97" customWidth="1"/>
    <col min="9986" max="9986" width="42.5546875" style="97" customWidth="1"/>
    <col min="9987" max="9987" width="13.5546875" style="97" customWidth="1"/>
    <col min="9988" max="10240" width="11.44140625" style="97"/>
    <col min="10241" max="10241" width="8.44140625" style="97" customWidth="1"/>
    <col min="10242" max="10242" width="42.5546875" style="97" customWidth="1"/>
    <col min="10243" max="10243" width="13.5546875" style="97" customWidth="1"/>
    <col min="10244" max="10496" width="11.44140625" style="97"/>
    <col min="10497" max="10497" width="8.44140625" style="97" customWidth="1"/>
    <col min="10498" max="10498" width="42.5546875" style="97" customWidth="1"/>
    <col min="10499" max="10499" width="13.5546875" style="97" customWidth="1"/>
    <col min="10500" max="10752" width="11.44140625" style="97"/>
    <col min="10753" max="10753" width="8.44140625" style="97" customWidth="1"/>
    <col min="10754" max="10754" width="42.5546875" style="97" customWidth="1"/>
    <col min="10755" max="10755" width="13.5546875" style="97" customWidth="1"/>
    <col min="10756" max="11008" width="11.44140625" style="97"/>
    <col min="11009" max="11009" width="8.44140625" style="97" customWidth="1"/>
    <col min="11010" max="11010" width="42.5546875" style="97" customWidth="1"/>
    <col min="11011" max="11011" width="13.5546875" style="97" customWidth="1"/>
    <col min="11012" max="11264" width="11.44140625" style="97"/>
    <col min="11265" max="11265" width="8.44140625" style="97" customWidth="1"/>
    <col min="11266" max="11266" width="42.5546875" style="97" customWidth="1"/>
    <col min="11267" max="11267" width="13.5546875" style="97" customWidth="1"/>
    <col min="11268" max="11520" width="11.44140625" style="97"/>
    <col min="11521" max="11521" width="8.44140625" style="97" customWidth="1"/>
    <col min="11522" max="11522" width="42.5546875" style="97" customWidth="1"/>
    <col min="11523" max="11523" width="13.5546875" style="97" customWidth="1"/>
    <col min="11524" max="11776" width="11.44140625" style="97"/>
    <col min="11777" max="11777" width="8.44140625" style="97" customWidth="1"/>
    <col min="11778" max="11778" width="42.5546875" style="97" customWidth="1"/>
    <col min="11779" max="11779" width="13.5546875" style="97" customWidth="1"/>
    <col min="11780" max="12032" width="11.44140625" style="97"/>
    <col min="12033" max="12033" width="8.44140625" style="97" customWidth="1"/>
    <col min="12034" max="12034" width="42.5546875" style="97" customWidth="1"/>
    <col min="12035" max="12035" width="13.5546875" style="97" customWidth="1"/>
    <col min="12036" max="12288" width="11.44140625" style="97"/>
    <col min="12289" max="12289" width="8.44140625" style="97" customWidth="1"/>
    <col min="12290" max="12290" width="42.5546875" style="97" customWidth="1"/>
    <col min="12291" max="12291" width="13.5546875" style="97" customWidth="1"/>
    <col min="12292" max="12544" width="11.44140625" style="97"/>
    <col min="12545" max="12545" width="8.44140625" style="97" customWidth="1"/>
    <col min="12546" max="12546" width="42.5546875" style="97" customWidth="1"/>
    <col min="12547" max="12547" width="13.5546875" style="97" customWidth="1"/>
    <col min="12548" max="12800" width="11.44140625" style="97"/>
    <col min="12801" max="12801" width="8.44140625" style="97" customWidth="1"/>
    <col min="12802" max="12802" width="42.5546875" style="97" customWidth="1"/>
    <col min="12803" max="12803" width="13.5546875" style="97" customWidth="1"/>
    <col min="12804" max="13056" width="11.44140625" style="97"/>
    <col min="13057" max="13057" width="8.44140625" style="97" customWidth="1"/>
    <col min="13058" max="13058" width="42.5546875" style="97" customWidth="1"/>
    <col min="13059" max="13059" width="13.5546875" style="97" customWidth="1"/>
    <col min="13060" max="13312" width="11.44140625" style="97"/>
    <col min="13313" max="13313" width="8.44140625" style="97" customWidth="1"/>
    <col min="13314" max="13314" width="42.5546875" style="97" customWidth="1"/>
    <col min="13315" max="13315" width="13.5546875" style="97" customWidth="1"/>
    <col min="13316" max="13568" width="11.44140625" style="97"/>
    <col min="13569" max="13569" width="8.44140625" style="97" customWidth="1"/>
    <col min="13570" max="13570" width="42.5546875" style="97" customWidth="1"/>
    <col min="13571" max="13571" width="13.5546875" style="97" customWidth="1"/>
    <col min="13572" max="13824" width="11.44140625" style="97"/>
    <col min="13825" max="13825" width="8.44140625" style="97" customWidth="1"/>
    <col min="13826" max="13826" width="42.5546875" style="97" customWidth="1"/>
    <col min="13827" max="13827" width="13.5546875" style="97" customWidth="1"/>
    <col min="13828" max="14080" width="11.44140625" style="97"/>
    <col min="14081" max="14081" width="8.44140625" style="97" customWidth="1"/>
    <col min="14082" max="14082" width="42.5546875" style="97" customWidth="1"/>
    <col min="14083" max="14083" width="13.5546875" style="97" customWidth="1"/>
    <col min="14084" max="14336" width="11.44140625" style="97"/>
    <col min="14337" max="14337" width="8.44140625" style="97" customWidth="1"/>
    <col min="14338" max="14338" width="42.5546875" style="97" customWidth="1"/>
    <col min="14339" max="14339" width="13.5546875" style="97" customWidth="1"/>
    <col min="14340" max="14592" width="11.44140625" style="97"/>
    <col min="14593" max="14593" width="8.44140625" style="97" customWidth="1"/>
    <col min="14594" max="14594" width="42.5546875" style="97" customWidth="1"/>
    <col min="14595" max="14595" width="13.5546875" style="97" customWidth="1"/>
    <col min="14596" max="14848" width="11.44140625" style="97"/>
    <col min="14849" max="14849" width="8.44140625" style="97" customWidth="1"/>
    <col min="14850" max="14850" width="42.5546875" style="97" customWidth="1"/>
    <col min="14851" max="14851" width="13.5546875" style="97" customWidth="1"/>
    <col min="14852" max="15104" width="11.44140625" style="97"/>
    <col min="15105" max="15105" width="8.44140625" style="97" customWidth="1"/>
    <col min="15106" max="15106" width="42.5546875" style="97" customWidth="1"/>
    <col min="15107" max="15107" width="13.5546875" style="97" customWidth="1"/>
    <col min="15108" max="15360" width="11.44140625" style="97"/>
    <col min="15361" max="15361" width="8.44140625" style="97" customWidth="1"/>
    <col min="15362" max="15362" width="42.5546875" style="97" customWidth="1"/>
    <col min="15363" max="15363" width="13.5546875" style="97" customWidth="1"/>
    <col min="15364" max="15616" width="11.44140625" style="97"/>
    <col min="15617" max="15617" width="8.44140625" style="97" customWidth="1"/>
    <col min="15618" max="15618" width="42.5546875" style="97" customWidth="1"/>
    <col min="15619" max="15619" width="13.5546875" style="97" customWidth="1"/>
    <col min="15620" max="15872" width="11.44140625" style="97"/>
    <col min="15873" max="15873" width="8.44140625" style="97" customWidth="1"/>
    <col min="15874" max="15874" width="42.5546875" style="97" customWidth="1"/>
    <col min="15875" max="15875" width="13.5546875" style="97" customWidth="1"/>
    <col min="15876" max="16128" width="11.44140625" style="97"/>
    <col min="16129" max="16129" width="8.44140625" style="97" customWidth="1"/>
    <col min="16130" max="16130" width="42.5546875" style="97" customWidth="1"/>
    <col min="16131" max="16131" width="13.5546875" style="97" customWidth="1"/>
    <col min="16132" max="16384" width="11.44140625" style="97"/>
  </cols>
  <sheetData>
    <row r="1" spans="1:6" ht="19.5" thickBot="1" x14ac:dyDescent="0.35">
      <c r="A1" s="95"/>
      <c r="B1" s="95"/>
      <c r="C1" s="95"/>
      <c r="D1" s="95"/>
      <c r="E1" s="96"/>
    </row>
    <row r="2" spans="1:6" ht="20.25" customHeight="1" thickBot="1" x14ac:dyDescent="0.3">
      <c r="A2" s="289" t="s">
        <v>124</v>
      </c>
      <c r="B2" s="290"/>
      <c r="C2" s="290"/>
      <c r="D2" s="290"/>
      <c r="E2" s="290"/>
      <c r="F2" s="291"/>
    </row>
    <row r="3" spans="1:6" ht="20.25" customHeight="1" thickBot="1" x14ac:dyDescent="0.3">
      <c r="A3" s="292" t="s">
        <v>108</v>
      </c>
      <c r="B3" s="293"/>
      <c r="C3" s="294"/>
      <c r="D3" s="295"/>
      <c r="E3" s="296"/>
      <c r="F3" s="98" t="s">
        <v>109</v>
      </c>
    </row>
    <row r="4" spans="1:6" ht="19.5" customHeight="1" thickBot="1" x14ac:dyDescent="0.25">
      <c r="A4" s="292" t="s">
        <v>126</v>
      </c>
      <c r="B4" s="297"/>
      <c r="C4" s="297"/>
      <c r="D4" s="297"/>
      <c r="E4" s="293"/>
      <c r="F4" s="99" t="s">
        <v>191</v>
      </c>
    </row>
    <row r="5" spans="1:6" ht="15" customHeight="1" thickBot="1" x14ac:dyDescent="0.25"/>
    <row r="6" spans="1:6" ht="21" customHeight="1" thickBot="1" x14ac:dyDescent="0.25">
      <c r="A6" s="100"/>
      <c r="B6" s="298" t="s">
        <v>127</v>
      </c>
      <c r="C6" s="299"/>
      <c r="D6" s="299"/>
      <c r="E6" s="300"/>
      <c r="F6" s="101" t="s">
        <v>75</v>
      </c>
    </row>
    <row r="7" spans="1:6" ht="13.5" thickBot="1" x14ac:dyDescent="0.25"/>
    <row r="8" spans="1:6" ht="15.6" x14ac:dyDescent="0.3">
      <c r="A8" s="102"/>
      <c r="B8" s="102"/>
      <c r="C8" s="102"/>
      <c r="D8" s="102"/>
      <c r="E8" s="102" t="s">
        <v>110</v>
      </c>
      <c r="F8" s="102" t="s">
        <v>110</v>
      </c>
    </row>
    <row r="9" spans="1:6" ht="15.6" x14ac:dyDescent="0.3">
      <c r="A9" s="103" t="s">
        <v>1</v>
      </c>
      <c r="B9" s="103" t="s">
        <v>111</v>
      </c>
      <c r="C9" s="103" t="s">
        <v>112</v>
      </c>
      <c r="D9" s="103" t="s">
        <v>75</v>
      </c>
      <c r="E9" s="103" t="s">
        <v>113</v>
      </c>
      <c r="F9" s="103" t="s">
        <v>114</v>
      </c>
    </row>
    <row r="10" spans="1:6" ht="16.5" thickBot="1" x14ac:dyDescent="0.3">
      <c r="A10" s="104"/>
      <c r="B10" s="104"/>
      <c r="C10" s="104"/>
      <c r="D10" s="104"/>
      <c r="E10" s="104" t="s">
        <v>115</v>
      </c>
      <c r="F10" s="104" t="s">
        <v>115</v>
      </c>
    </row>
    <row r="11" spans="1:6" s="110" customFormat="1" ht="15.75" customHeight="1" x14ac:dyDescent="0.2">
      <c r="A11" s="105">
        <v>1</v>
      </c>
      <c r="B11" s="106" t="s">
        <v>127</v>
      </c>
      <c r="C11" s="107">
        <v>1</v>
      </c>
      <c r="D11" s="108" t="s">
        <v>75</v>
      </c>
      <c r="E11" s="172">
        <v>860</v>
      </c>
      <c r="F11" s="109">
        <f t="shared" ref="F11" si="0">+TRUNC(C11*E11,2)</f>
        <v>860</v>
      </c>
    </row>
    <row r="12" spans="1:6" ht="16.5" thickBot="1" x14ac:dyDescent="0.3">
      <c r="A12" s="117"/>
      <c r="B12" s="118" t="s">
        <v>116</v>
      </c>
      <c r="C12" s="119"/>
      <c r="D12" s="120"/>
      <c r="E12" s="121"/>
      <c r="F12" s="122">
        <f>SUM(F11:F11)</f>
        <v>860</v>
      </c>
    </row>
    <row r="13" spans="1:6" ht="16.5" thickBot="1" x14ac:dyDescent="0.3">
      <c r="A13" s="123"/>
      <c r="B13" s="124"/>
      <c r="C13" s="125"/>
      <c r="D13" s="126"/>
      <c r="E13" s="127"/>
      <c r="F13" s="128"/>
    </row>
    <row r="14" spans="1:6" ht="13.5" customHeight="1" thickBot="1" x14ac:dyDescent="0.3">
      <c r="A14" s="129">
        <v>1</v>
      </c>
      <c r="B14" s="130" t="s">
        <v>129</v>
      </c>
      <c r="C14" s="131">
        <v>1.35</v>
      </c>
      <c r="D14" s="132" t="s">
        <v>17</v>
      </c>
      <c r="E14" s="133">
        <v>120</v>
      </c>
      <c r="F14" s="134">
        <f>+TRUNC(C14*E14,2)</f>
        <v>162</v>
      </c>
    </row>
    <row r="15" spans="1:6" ht="16.5" thickBot="1" x14ac:dyDescent="0.3">
      <c r="A15" s="145"/>
      <c r="B15" s="146" t="s">
        <v>117</v>
      </c>
      <c r="C15" s="147"/>
      <c r="D15" s="148"/>
      <c r="E15" s="149"/>
      <c r="F15" s="150">
        <f>SUM(F14:F14)</f>
        <v>162</v>
      </c>
    </row>
    <row r="16" spans="1:6" ht="15.75" thickBot="1" x14ac:dyDescent="0.25">
      <c r="A16" s="123"/>
      <c r="B16" s="123"/>
      <c r="C16" s="151"/>
      <c r="D16" s="126"/>
      <c r="E16" s="127"/>
      <c r="F16" s="152"/>
    </row>
    <row r="17" spans="1:6" ht="13.8" thickBot="1" x14ac:dyDescent="0.3">
      <c r="A17" s="129">
        <v>1</v>
      </c>
      <c r="B17" s="130" t="s">
        <v>129</v>
      </c>
      <c r="C17" s="131">
        <v>1.35</v>
      </c>
      <c r="D17" s="132" t="s">
        <v>17</v>
      </c>
      <c r="E17" s="133">
        <v>120</v>
      </c>
      <c r="F17" s="134">
        <f>+TRUNC(C17*E17,2)</f>
        <v>162</v>
      </c>
    </row>
    <row r="18" spans="1:6" ht="16.5" thickBot="1" x14ac:dyDescent="0.3">
      <c r="A18" s="145"/>
      <c r="B18" s="146" t="s">
        <v>118</v>
      </c>
      <c r="C18" s="147"/>
      <c r="D18" s="148"/>
      <c r="E18" s="149"/>
      <c r="F18" s="150">
        <f>SUM(F17:F17)</f>
        <v>162</v>
      </c>
    </row>
    <row r="19" spans="1:6" ht="15.75" thickBot="1" x14ac:dyDescent="0.25">
      <c r="A19" s="123"/>
      <c r="B19" s="123"/>
      <c r="C19" s="151"/>
      <c r="D19" s="126"/>
      <c r="E19" s="127"/>
      <c r="F19" s="152"/>
    </row>
    <row r="20" spans="1:6" ht="12.75" x14ac:dyDescent="0.2">
      <c r="A20" s="129">
        <v>1</v>
      </c>
      <c r="B20" s="154" t="s">
        <v>119</v>
      </c>
      <c r="C20" s="155">
        <v>2</v>
      </c>
      <c r="D20" s="156" t="s">
        <v>17</v>
      </c>
      <c r="E20" s="166">
        <v>11.88</v>
      </c>
      <c r="F20" s="134">
        <f>+TRUNC(C20*E20,2)</f>
        <v>23.76</v>
      </c>
    </row>
    <row r="21" spans="1:6" ht="12.75" x14ac:dyDescent="0.2">
      <c r="A21" s="135">
        <v>2</v>
      </c>
      <c r="B21" s="136" t="s">
        <v>120</v>
      </c>
      <c r="C21" s="157">
        <v>3</v>
      </c>
      <c r="D21" s="138" t="s">
        <v>17</v>
      </c>
      <c r="E21" s="167">
        <v>5.32</v>
      </c>
      <c r="F21" s="153">
        <f>+TRUNC(C21*E21,2)</f>
        <v>15.96</v>
      </c>
    </row>
    <row r="22" spans="1:6" ht="13.5" thickBot="1" x14ac:dyDescent="0.25">
      <c r="A22" s="135">
        <v>3</v>
      </c>
      <c r="B22" s="136" t="s">
        <v>169</v>
      </c>
      <c r="C22" s="137">
        <v>4</v>
      </c>
      <c r="D22" s="138" t="s">
        <v>17</v>
      </c>
      <c r="E22" s="167">
        <v>5.32</v>
      </c>
      <c r="F22" s="153">
        <f>+TRUNC(C22*E22,2)</f>
        <v>21.28</v>
      </c>
    </row>
    <row r="23" spans="1:6" ht="16.2" thickBot="1" x14ac:dyDescent="0.35">
      <c r="A23" s="145"/>
      <c r="B23" s="146" t="s">
        <v>121</v>
      </c>
      <c r="C23" s="147">
        <v>0</v>
      </c>
      <c r="D23" s="148"/>
      <c r="E23" s="149"/>
      <c r="F23" s="150">
        <f>SUM(F20:F22)</f>
        <v>61</v>
      </c>
    </row>
    <row r="24" spans="1:6" ht="15.75" thickBot="1" x14ac:dyDescent="0.25">
      <c r="A24" s="123"/>
      <c r="B24" s="123"/>
      <c r="C24" s="125"/>
      <c r="D24" s="126"/>
      <c r="E24" s="127"/>
      <c r="F24" s="152"/>
    </row>
    <row r="25" spans="1:6" ht="16.5" thickBot="1" x14ac:dyDescent="0.3">
      <c r="A25" s="145"/>
      <c r="B25" s="146" t="s">
        <v>239</v>
      </c>
      <c r="C25" s="158"/>
      <c r="D25" s="159"/>
      <c r="E25" s="149"/>
      <c r="F25" s="150">
        <f>TRUNC(0.8897*F23,2)</f>
        <v>54.27</v>
      </c>
    </row>
    <row r="26" spans="1:6" ht="13.5" thickBot="1" x14ac:dyDescent="0.25">
      <c r="C26" s="160"/>
      <c r="E26" s="161"/>
      <c r="F26" s="161"/>
    </row>
    <row r="27" spans="1:6" ht="16.5" thickBot="1" x14ac:dyDescent="0.3">
      <c r="A27" s="162"/>
      <c r="B27" s="146" t="s">
        <v>122</v>
      </c>
      <c r="C27" s="163"/>
      <c r="D27" s="164"/>
      <c r="E27" s="165"/>
      <c r="F27" s="150">
        <f>+F12+F18+F23+F25+F15</f>
        <v>1299.27</v>
      </c>
    </row>
    <row r="28" spans="1:6" ht="16.5" thickBot="1" x14ac:dyDescent="0.3">
      <c r="A28" s="162"/>
      <c r="B28" s="146" t="s">
        <v>130</v>
      </c>
      <c r="C28" s="163"/>
      <c r="D28" s="164"/>
      <c r="E28" s="165"/>
      <c r="F28" s="150">
        <f>0.2685*(F27)</f>
        <v>348.853995</v>
      </c>
    </row>
    <row r="29" spans="1:6" ht="16.5" thickBot="1" x14ac:dyDescent="0.3">
      <c r="A29" s="162"/>
      <c r="B29" s="146" t="s">
        <v>123</v>
      </c>
      <c r="C29" s="163"/>
      <c r="D29" s="164"/>
      <c r="E29" s="165"/>
      <c r="F29" s="150">
        <f>+F28+F27-0.02</f>
        <v>1648.1039949999999</v>
      </c>
    </row>
    <row r="30" spans="1:6" ht="12.75" x14ac:dyDescent="0.2">
      <c r="A30" s="97">
        <v>0</v>
      </c>
      <c r="C30" s="160"/>
      <c r="E30" s="161"/>
      <c r="F30" s="161"/>
    </row>
  </sheetData>
  <mergeCells count="5">
    <mergeCell ref="A2:F2"/>
    <mergeCell ref="A3:B3"/>
    <mergeCell ref="C3:E3"/>
    <mergeCell ref="A4:E4"/>
    <mergeCell ref="B6:E6"/>
  </mergeCells>
  <printOptions gridLinesSet="0"/>
  <pageMargins left="0.78740157480314965" right="0.78740157480314965" top="1.6291666666666667" bottom="0.98425196850393704" header="0.51181102362204722" footer="0.51181102362204722"/>
  <pageSetup paperSize="9" scale="85" orientation="portrait" horizontalDpi="300" verticalDpi="300" r:id="rId1"/>
  <headerFooter alignWithMargins="0"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0"/>
  <sheetViews>
    <sheetView showGridLines="0" showZeros="0" view="pageLayout" topLeftCell="A39" zoomScaleNormal="100" workbookViewId="0">
      <selection sqref="A1:F31"/>
    </sheetView>
  </sheetViews>
  <sheetFormatPr defaultColWidth="11.44140625" defaultRowHeight="13.2" x14ac:dyDescent="0.25"/>
  <cols>
    <col min="1" max="1" width="8.44140625" style="97" customWidth="1"/>
    <col min="2" max="2" width="42.5546875" style="97" customWidth="1"/>
    <col min="3" max="3" width="13.5546875" style="97" customWidth="1"/>
    <col min="4" max="256" width="11.44140625" style="97"/>
    <col min="257" max="257" width="8.44140625" style="97" customWidth="1"/>
    <col min="258" max="258" width="42.5546875" style="97" customWidth="1"/>
    <col min="259" max="259" width="13.5546875" style="97" customWidth="1"/>
    <col min="260" max="512" width="11.44140625" style="97"/>
    <col min="513" max="513" width="8.44140625" style="97" customWidth="1"/>
    <col min="514" max="514" width="42.5546875" style="97" customWidth="1"/>
    <col min="515" max="515" width="13.5546875" style="97" customWidth="1"/>
    <col min="516" max="768" width="11.44140625" style="97"/>
    <col min="769" max="769" width="8.44140625" style="97" customWidth="1"/>
    <col min="770" max="770" width="42.5546875" style="97" customWidth="1"/>
    <col min="771" max="771" width="13.5546875" style="97" customWidth="1"/>
    <col min="772" max="1024" width="11.44140625" style="97"/>
    <col min="1025" max="1025" width="8.44140625" style="97" customWidth="1"/>
    <col min="1026" max="1026" width="42.5546875" style="97" customWidth="1"/>
    <col min="1027" max="1027" width="13.5546875" style="97" customWidth="1"/>
    <col min="1028" max="1280" width="11.44140625" style="97"/>
    <col min="1281" max="1281" width="8.44140625" style="97" customWidth="1"/>
    <col min="1282" max="1282" width="42.5546875" style="97" customWidth="1"/>
    <col min="1283" max="1283" width="13.5546875" style="97" customWidth="1"/>
    <col min="1284" max="1536" width="11.44140625" style="97"/>
    <col min="1537" max="1537" width="8.44140625" style="97" customWidth="1"/>
    <col min="1538" max="1538" width="42.5546875" style="97" customWidth="1"/>
    <col min="1539" max="1539" width="13.5546875" style="97" customWidth="1"/>
    <col min="1540" max="1792" width="11.44140625" style="97"/>
    <col min="1793" max="1793" width="8.44140625" style="97" customWidth="1"/>
    <col min="1794" max="1794" width="42.5546875" style="97" customWidth="1"/>
    <col min="1795" max="1795" width="13.5546875" style="97" customWidth="1"/>
    <col min="1796" max="2048" width="11.44140625" style="97"/>
    <col min="2049" max="2049" width="8.44140625" style="97" customWidth="1"/>
    <col min="2050" max="2050" width="42.5546875" style="97" customWidth="1"/>
    <col min="2051" max="2051" width="13.5546875" style="97" customWidth="1"/>
    <col min="2052" max="2304" width="11.44140625" style="97"/>
    <col min="2305" max="2305" width="8.44140625" style="97" customWidth="1"/>
    <col min="2306" max="2306" width="42.5546875" style="97" customWidth="1"/>
    <col min="2307" max="2307" width="13.5546875" style="97" customWidth="1"/>
    <col min="2308" max="2560" width="11.44140625" style="97"/>
    <col min="2561" max="2561" width="8.44140625" style="97" customWidth="1"/>
    <col min="2562" max="2562" width="42.5546875" style="97" customWidth="1"/>
    <col min="2563" max="2563" width="13.5546875" style="97" customWidth="1"/>
    <col min="2564" max="2816" width="11.44140625" style="97"/>
    <col min="2817" max="2817" width="8.44140625" style="97" customWidth="1"/>
    <col min="2818" max="2818" width="42.5546875" style="97" customWidth="1"/>
    <col min="2819" max="2819" width="13.5546875" style="97" customWidth="1"/>
    <col min="2820" max="3072" width="11.44140625" style="97"/>
    <col min="3073" max="3073" width="8.44140625" style="97" customWidth="1"/>
    <col min="3074" max="3074" width="42.5546875" style="97" customWidth="1"/>
    <col min="3075" max="3075" width="13.5546875" style="97" customWidth="1"/>
    <col min="3076" max="3328" width="11.44140625" style="97"/>
    <col min="3329" max="3329" width="8.44140625" style="97" customWidth="1"/>
    <col min="3330" max="3330" width="42.5546875" style="97" customWidth="1"/>
    <col min="3331" max="3331" width="13.5546875" style="97" customWidth="1"/>
    <col min="3332" max="3584" width="11.44140625" style="97"/>
    <col min="3585" max="3585" width="8.44140625" style="97" customWidth="1"/>
    <col min="3586" max="3586" width="42.5546875" style="97" customWidth="1"/>
    <col min="3587" max="3587" width="13.5546875" style="97" customWidth="1"/>
    <col min="3588" max="3840" width="11.44140625" style="97"/>
    <col min="3841" max="3841" width="8.44140625" style="97" customWidth="1"/>
    <col min="3842" max="3842" width="42.5546875" style="97" customWidth="1"/>
    <col min="3843" max="3843" width="13.5546875" style="97" customWidth="1"/>
    <col min="3844" max="4096" width="11.44140625" style="97"/>
    <col min="4097" max="4097" width="8.44140625" style="97" customWidth="1"/>
    <col min="4098" max="4098" width="42.5546875" style="97" customWidth="1"/>
    <col min="4099" max="4099" width="13.5546875" style="97" customWidth="1"/>
    <col min="4100" max="4352" width="11.44140625" style="97"/>
    <col min="4353" max="4353" width="8.44140625" style="97" customWidth="1"/>
    <col min="4354" max="4354" width="42.5546875" style="97" customWidth="1"/>
    <col min="4355" max="4355" width="13.5546875" style="97" customWidth="1"/>
    <col min="4356" max="4608" width="11.44140625" style="97"/>
    <col min="4609" max="4609" width="8.44140625" style="97" customWidth="1"/>
    <col min="4610" max="4610" width="42.5546875" style="97" customWidth="1"/>
    <col min="4611" max="4611" width="13.5546875" style="97" customWidth="1"/>
    <col min="4612" max="4864" width="11.44140625" style="97"/>
    <col min="4865" max="4865" width="8.44140625" style="97" customWidth="1"/>
    <col min="4866" max="4866" width="42.5546875" style="97" customWidth="1"/>
    <col min="4867" max="4867" width="13.5546875" style="97" customWidth="1"/>
    <col min="4868" max="5120" width="11.44140625" style="97"/>
    <col min="5121" max="5121" width="8.44140625" style="97" customWidth="1"/>
    <col min="5122" max="5122" width="42.5546875" style="97" customWidth="1"/>
    <col min="5123" max="5123" width="13.5546875" style="97" customWidth="1"/>
    <col min="5124" max="5376" width="11.44140625" style="97"/>
    <col min="5377" max="5377" width="8.44140625" style="97" customWidth="1"/>
    <col min="5378" max="5378" width="42.5546875" style="97" customWidth="1"/>
    <col min="5379" max="5379" width="13.5546875" style="97" customWidth="1"/>
    <col min="5380" max="5632" width="11.44140625" style="97"/>
    <col min="5633" max="5633" width="8.44140625" style="97" customWidth="1"/>
    <col min="5634" max="5634" width="42.5546875" style="97" customWidth="1"/>
    <col min="5635" max="5635" width="13.5546875" style="97" customWidth="1"/>
    <col min="5636" max="5888" width="11.44140625" style="97"/>
    <col min="5889" max="5889" width="8.44140625" style="97" customWidth="1"/>
    <col min="5890" max="5890" width="42.5546875" style="97" customWidth="1"/>
    <col min="5891" max="5891" width="13.5546875" style="97" customWidth="1"/>
    <col min="5892" max="6144" width="11.44140625" style="97"/>
    <col min="6145" max="6145" width="8.44140625" style="97" customWidth="1"/>
    <col min="6146" max="6146" width="42.5546875" style="97" customWidth="1"/>
    <col min="6147" max="6147" width="13.5546875" style="97" customWidth="1"/>
    <col min="6148" max="6400" width="11.44140625" style="97"/>
    <col min="6401" max="6401" width="8.44140625" style="97" customWidth="1"/>
    <col min="6402" max="6402" width="42.5546875" style="97" customWidth="1"/>
    <col min="6403" max="6403" width="13.5546875" style="97" customWidth="1"/>
    <col min="6404" max="6656" width="11.44140625" style="97"/>
    <col min="6657" max="6657" width="8.44140625" style="97" customWidth="1"/>
    <col min="6658" max="6658" width="42.5546875" style="97" customWidth="1"/>
    <col min="6659" max="6659" width="13.5546875" style="97" customWidth="1"/>
    <col min="6660" max="6912" width="11.44140625" style="97"/>
    <col min="6913" max="6913" width="8.44140625" style="97" customWidth="1"/>
    <col min="6914" max="6914" width="42.5546875" style="97" customWidth="1"/>
    <col min="6915" max="6915" width="13.5546875" style="97" customWidth="1"/>
    <col min="6916" max="7168" width="11.44140625" style="97"/>
    <col min="7169" max="7169" width="8.44140625" style="97" customWidth="1"/>
    <col min="7170" max="7170" width="42.5546875" style="97" customWidth="1"/>
    <col min="7171" max="7171" width="13.5546875" style="97" customWidth="1"/>
    <col min="7172" max="7424" width="11.44140625" style="97"/>
    <col min="7425" max="7425" width="8.44140625" style="97" customWidth="1"/>
    <col min="7426" max="7426" width="42.5546875" style="97" customWidth="1"/>
    <col min="7427" max="7427" width="13.5546875" style="97" customWidth="1"/>
    <col min="7428" max="7680" width="11.44140625" style="97"/>
    <col min="7681" max="7681" width="8.44140625" style="97" customWidth="1"/>
    <col min="7682" max="7682" width="42.5546875" style="97" customWidth="1"/>
    <col min="7683" max="7683" width="13.5546875" style="97" customWidth="1"/>
    <col min="7684" max="7936" width="11.44140625" style="97"/>
    <col min="7937" max="7937" width="8.44140625" style="97" customWidth="1"/>
    <col min="7938" max="7938" width="42.5546875" style="97" customWidth="1"/>
    <col min="7939" max="7939" width="13.5546875" style="97" customWidth="1"/>
    <col min="7940" max="8192" width="11.44140625" style="97"/>
    <col min="8193" max="8193" width="8.44140625" style="97" customWidth="1"/>
    <col min="8194" max="8194" width="42.5546875" style="97" customWidth="1"/>
    <col min="8195" max="8195" width="13.5546875" style="97" customWidth="1"/>
    <col min="8196" max="8448" width="11.44140625" style="97"/>
    <col min="8449" max="8449" width="8.44140625" style="97" customWidth="1"/>
    <col min="8450" max="8450" width="42.5546875" style="97" customWidth="1"/>
    <col min="8451" max="8451" width="13.5546875" style="97" customWidth="1"/>
    <col min="8452" max="8704" width="11.44140625" style="97"/>
    <col min="8705" max="8705" width="8.44140625" style="97" customWidth="1"/>
    <col min="8706" max="8706" width="42.5546875" style="97" customWidth="1"/>
    <col min="8707" max="8707" width="13.5546875" style="97" customWidth="1"/>
    <col min="8708" max="8960" width="11.44140625" style="97"/>
    <col min="8961" max="8961" width="8.44140625" style="97" customWidth="1"/>
    <col min="8962" max="8962" width="42.5546875" style="97" customWidth="1"/>
    <col min="8963" max="8963" width="13.5546875" style="97" customWidth="1"/>
    <col min="8964" max="9216" width="11.44140625" style="97"/>
    <col min="9217" max="9217" width="8.44140625" style="97" customWidth="1"/>
    <col min="9218" max="9218" width="42.5546875" style="97" customWidth="1"/>
    <col min="9219" max="9219" width="13.5546875" style="97" customWidth="1"/>
    <col min="9220" max="9472" width="11.44140625" style="97"/>
    <col min="9473" max="9473" width="8.44140625" style="97" customWidth="1"/>
    <col min="9474" max="9474" width="42.5546875" style="97" customWidth="1"/>
    <col min="9475" max="9475" width="13.5546875" style="97" customWidth="1"/>
    <col min="9476" max="9728" width="11.44140625" style="97"/>
    <col min="9729" max="9729" width="8.44140625" style="97" customWidth="1"/>
    <col min="9730" max="9730" width="42.5546875" style="97" customWidth="1"/>
    <col min="9731" max="9731" width="13.5546875" style="97" customWidth="1"/>
    <col min="9732" max="9984" width="11.44140625" style="97"/>
    <col min="9985" max="9985" width="8.44140625" style="97" customWidth="1"/>
    <col min="9986" max="9986" width="42.5546875" style="97" customWidth="1"/>
    <col min="9987" max="9987" width="13.5546875" style="97" customWidth="1"/>
    <col min="9988" max="10240" width="11.44140625" style="97"/>
    <col min="10241" max="10241" width="8.44140625" style="97" customWidth="1"/>
    <col min="10242" max="10242" width="42.5546875" style="97" customWidth="1"/>
    <col min="10243" max="10243" width="13.5546875" style="97" customWidth="1"/>
    <col min="10244" max="10496" width="11.44140625" style="97"/>
    <col min="10497" max="10497" width="8.44140625" style="97" customWidth="1"/>
    <col min="10498" max="10498" width="42.5546875" style="97" customWidth="1"/>
    <col min="10499" max="10499" width="13.5546875" style="97" customWidth="1"/>
    <col min="10500" max="10752" width="11.44140625" style="97"/>
    <col min="10753" max="10753" width="8.44140625" style="97" customWidth="1"/>
    <col min="10754" max="10754" width="42.5546875" style="97" customWidth="1"/>
    <col min="10755" max="10755" width="13.5546875" style="97" customWidth="1"/>
    <col min="10756" max="11008" width="11.44140625" style="97"/>
    <col min="11009" max="11009" width="8.44140625" style="97" customWidth="1"/>
    <col min="11010" max="11010" width="42.5546875" style="97" customWidth="1"/>
    <col min="11011" max="11011" width="13.5546875" style="97" customWidth="1"/>
    <col min="11012" max="11264" width="11.44140625" style="97"/>
    <col min="11265" max="11265" width="8.44140625" style="97" customWidth="1"/>
    <col min="11266" max="11266" width="42.5546875" style="97" customWidth="1"/>
    <col min="11267" max="11267" width="13.5546875" style="97" customWidth="1"/>
    <col min="11268" max="11520" width="11.44140625" style="97"/>
    <col min="11521" max="11521" width="8.44140625" style="97" customWidth="1"/>
    <col min="11522" max="11522" width="42.5546875" style="97" customWidth="1"/>
    <col min="11523" max="11523" width="13.5546875" style="97" customWidth="1"/>
    <col min="11524" max="11776" width="11.44140625" style="97"/>
    <col min="11777" max="11777" width="8.44140625" style="97" customWidth="1"/>
    <col min="11778" max="11778" width="42.5546875" style="97" customWidth="1"/>
    <col min="11779" max="11779" width="13.5546875" style="97" customWidth="1"/>
    <col min="11780" max="12032" width="11.44140625" style="97"/>
    <col min="12033" max="12033" width="8.44140625" style="97" customWidth="1"/>
    <col min="12034" max="12034" width="42.5546875" style="97" customWidth="1"/>
    <col min="12035" max="12035" width="13.5546875" style="97" customWidth="1"/>
    <col min="12036" max="12288" width="11.44140625" style="97"/>
    <col min="12289" max="12289" width="8.44140625" style="97" customWidth="1"/>
    <col min="12290" max="12290" width="42.5546875" style="97" customWidth="1"/>
    <col min="12291" max="12291" width="13.5546875" style="97" customWidth="1"/>
    <col min="12292" max="12544" width="11.44140625" style="97"/>
    <col min="12545" max="12545" width="8.44140625" style="97" customWidth="1"/>
    <col min="12546" max="12546" width="42.5546875" style="97" customWidth="1"/>
    <col min="12547" max="12547" width="13.5546875" style="97" customWidth="1"/>
    <col min="12548" max="12800" width="11.44140625" style="97"/>
    <col min="12801" max="12801" width="8.44140625" style="97" customWidth="1"/>
    <col min="12802" max="12802" width="42.5546875" style="97" customWidth="1"/>
    <col min="12803" max="12803" width="13.5546875" style="97" customWidth="1"/>
    <col min="12804" max="13056" width="11.44140625" style="97"/>
    <col min="13057" max="13057" width="8.44140625" style="97" customWidth="1"/>
    <col min="13058" max="13058" width="42.5546875" style="97" customWidth="1"/>
    <col min="13059" max="13059" width="13.5546875" style="97" customWidth="1"/>
    <col min="13060" max="13312" width="11.44140625" style="97"/>
    <col min="13313" max="13313" width="8.44140625" style="97" customWidth="1"/>
    <col min="13314" max="13314" width="42.5546875" style="97" customWidth="1"/>
    <col min="13315" max="13315" width="13.5546875" style="97" customWidth="1"/>
    <col min="13316" max="13568" width="11.44140625" style="97"/>
    <col min="13569" max="13569" width="8.44140625" style="97" customWidth="1"/>
    <col min="13570" max="13570" width="42.5546875" style="97" customWidth="1"/>
    <col min="13571" max="13571" width="13.5546875" style="97" customWidth="1"/>
    <col min="13572" max="13824" width="11.44140625" style="97"/>
    <col min="13825" max="13825" width="8.44140625" style="97" customWidth="1"/>
    <col min="13826" max="13826" width="42.5546875" style="97" customWidth="1"/>
    <col min="13827" max="13827" width="13.5546875" style="97" customWidth="1"/>
    <col min="13828" max="14080" width="11.44140625" style="97"/>
    <col min="14081" max="14081" width="8.44140625" style="97" customWidth="1"/>
    <col min="14082" max="14082" width="42.5546875" style="97" customWidth="1"/>
    <col min="14083" max="14083" width="13.5546875" style="97" customWidth="1"/>
    <col min="14084" max="14336" width="11.44140625" style="97"/>
    <col min="14337" max="14337" width="8.44140625" style="97" customWidth="1"/>
    <col min="14338" max="14338" width="42.5546875" style="97" customWidth="1"/>
    <col min="14339" max="14339" width="13.5546875" style="97" customWidth="1"/>
    <col min="14340" max="14592" width="11.44140625" style="97"/>
    <col min="14593" max="14593" width="8.44140625" style="97" customWidth="1"/>
    <col min="14594" max="14594" width="42.5546875" style="97" customWidth="1"/>
    <col min="14595" max="14595" width="13.5546875" style="97" customWidth="1"/>
    <col min="14596" max="14848" width="11.44140625" style="97"/>
    <col min="14849" max="14849" width="8.44140625" style="97" customWidth="1"/>
    <col min="14850" max="14850" width="42.5546875" style="97" customWidth="1"/>
    <col min="14851" max="14851" width="13.5546875" style="97" customWidth="1"/>
    <col min="14852" max="15104" width="11.44140625" style="97"/>
    <col min="15105" max="15105" width="8.44140625" style="97" customWidth="1"/>
    <col min="15106" max="15106" width="42.5546875" style="97" customWidth="1"/>
    <col min="15107" max="15107" width="13.5546875" style="97" customWidth="1"/>
    <col min="15108" max="15360" width="11.44140625" style="97"/>
    <col min="15361" max="15361" width="8.44140625" style="97" customWidth="1"/>
    <col min="15362" max="15362" width="42.5546875" style="97" customWidth="1"/>
    <col min="15363" max="15363" width="13.5546875" style="97" customWidth="1"/>
    <col min="15364" max="15616" width="11.44140625" style="97"/>
    <col min="15617" max="15617" width="8.44140625" style="97" customWidth="1"/>
    <col min="15618" max="15618" width="42.5546875" style="97" customWidth="1"/>
    <col min="15619" max="15619" width="13.5546875" style="97" customWidth="1"/>
    <col min="15620" max="15872" width="11.44140625" style="97"/>
    <col min="15873" max="15873" width="8.44140625" style="97" customWidth="1"/>
    <col min="15874" max="15874" width="42.5546875" style="97" customWidth="1"/>
    <col min="15875" max="15875" width="13.5546875" style="97" customWidth="1"/>
    <col min="15876" max="16128" width="11.44140625" style="97"/>
    <col min="16129" max="16129" width="8.44140625" style="97" customWidth="1"/>
    <col min="16130" max="16130" width="42.5546875" style="97" customWidth="1"/>
    <col min="16131" max="16131" width="13.5546875" style="97" customWidth="1"/>
    <col min="16132" max="16384" width="11.44140625" style="97"/>
  </cols>
  <sheetData>
    <row r="1" spans="1:6" ht="19.5" thickBot="1" x14ac:dyDescent="0.35">
      <c r="A1" s="95"/>
      <c r="B1" s="95"/>
      <c r="C1" s="95"/>
      <c r="D1" s="95"/>
      <c r="E1" s="96"/>
    </row>
    <row r="2" spans="1:6" ht="20.25" customHeight="1" thickBot="1" x14ac:dyDescent="0.3">
      <c r="A2" s="289" t="s">
        <v>124</v>
      </c>
      <c r="B2" s="290"/>
      <c r="C2" s="290"/>
      <c r="D2" s="290"/>
      <c r="E2" s="290"/>
      <c r="F2" s="291"/>
    </row>
    <row r="3" spans="1:6" ht="20.25" customHeight="1" thickBot="1" x14ac:dyDescent="0.3">
      <c r="A3" s="292" t="s">
        <v>108</v>
      </c>
      <c r="B3" s="293"/>
      <c r="C3" s="294"/>
      <c r="D3" s="295"/>
      <c r="E3" s="296"/>
      <c r="F3" s="98" t="s">
        <v>109</v>
      </c>
    </row>
    <row r="4" spans="1:6" ht="19.5" customHeight="1" thickBot="1" x14ac:dyDescent="0.25">
      <c r="A4" s="292" t="s">
        <v>126</v>
      </c>
      <c r="B4" s="297"/>
      <c r="C4" s="297"/>
      <c r="D4" s="297"/>
      <c r="E4" s="293"/>
      <c r="F4" s="99" t="s">
        <v>191</v>
      </c>
    </row>
    <row r="5" spans="1:6" ht="15" customHeight="1" thickBot="1" x14ac:dyDescent="0.25"/>
    <row r="6" spans="1:6" ht="21" customHeight="1" thickBot="1" x14ac:dyDescent="0.25">
      <c r="A6" s="100"/>
      <c r="B6" s="298" t="s">
        <v>131</v>
      </c>
      <c r="C6" s="299"/>
      <c r="D6" s="299"/>
      <c r="E6" s="300"/>
      <c r="F6" s="101" t="s">
        <v>75</v>
      </c>
    </row>
    <row r="7" spans="1:6" ht="13.5" thickBot="1" x14ac:dyDescent="0.25"/>
    <row r="8" spans="1:6" ht="15.6" x14ac:dyDescent="0.3">
      <c r="A8" s="102"/>
      <c r="B8" s="102"/>
      <c r="C8" s="102"/>
      <c r="D8" s="102"/>
      <c r="E8" s="102" t="s">
        <v>110</v>
      </c>
      <c r="F8" s="102" t="s">
        <v>110</v>
      </c>
    </row>
    <row r="9" spans="1:6" ht="15.6" x14ac:dyDescent="0.3">
      <c r="A9" s="103" t="s">
        <v>1</v>
      </c>
      <c r="B9" s="103" t="s">
        <v>111</v>
      </c>
      <c r="C9" s="103" t="s">
        <v>112</v>
      </c>
      <c r="D9" s="103" t="s">
        <v>75</v>
      </c>
      <c r="E9" s="103" t="s">
        <v>113</v>
      </c>
      <c r="F9" s="103" t="s">
        <v>114</v>
      </c>
    </row>
    <row r="10" spans="1:6" ht="16.5" thickBot="1" x14ac:dyDescent="0.3">
      <c r="A10" s="104"/>
      <c r="B10" s="104"/>
      <c r="C10" s="104"/>
      <c r="D10" s="104"/>
      <c r="E10" s="104" t="s">
        <v>115</v>
      </c>
      <c r="F10" s="104" t="s">
        <v>115</v>
      </c>
    </row>
    <row r="11" spans="1:6" s="110" customFormat="1" ht="15.75" customHeight="1" x14ac:dyDescent="0.2">
      <c r="A11" s="105">
        <v>1</v>
      </c>
      <c r="B11" s="106" t="s">
        <v>131</v>
      </c>
      <c r="C11" s="107">
        <v>1</v>
      </c>
      <c r="D11" s="108" t="s">
        <v>75</v>
      </c>
      <c r="E11" s="172">
        <v>650</v>
      </c>
      <c r="F11" s="109">
        <f t="shared" ref="F11" si="0">+TRUNC(C11*E11,2)</f>
        <v>650</v>
      </c>
    </row>
    <row r="12" spans="1:6" ht="16.5" thickBot="1" x14ac:dyDescent="0.3">
      <c r="A12" s="117"/>
      <c r="B12" s="118" t="s">
        <v>116</v>
      </c>
      <c r="C12" s="119"/>
      <c r="D12" s="120"/>
      <c r="E12" s="121"/>
      <c r="F12" s="122">
        <f>SUM(F11:F11)</f>
        <v>650</v>
      </c>
    </row>
    <row r="13" spans="1:6" ht="16.5" thickBot="1" x14ac:dyDescent="0.3">
      <c r="A13" s="123"/>
      <c r="B13" s="124"/>
      <c r="C13" s="125"/>
      <c r="D13" s="126"/>
      <c r="E13" s="127"/>
      <c r="F13" s="128"/>
    </row>
    <row r="14" spans="1:6" ht="13.8" thickBot="1" x14ac:dyDescent="0.3">
      <c r="A14" s="129">
        <v>1</v>
      </c>
      <c r="B14" s="130" t="s">
        <v>129</v>
      </c>
      <c r="C14" s="131">
        <v>1.25</v>
      </c>
      <c r="D14" s="132" t="s">
        <v>17</v>
      </c>
      <c r="E14" s="133">
        <v>120</v>
      </c>
      <c r="F14" s="134">
        <f>+TRUNC(C14*E14,2)</f>
        <v>150</v>
      </c>
    </row>
    <row r="15" spans="1:6" ht="16.5" thickBot="1" x14ac:dyDescent="0.3">
      <c r="A15" s="145"/>
      <c r="B15" s="146" t="s">
        <v>117</v>
      </c>
      <c r="C15" s="147"/>
      <c r="D15" s="148"/>
      <c r="E15" s="149"/>
      <c r="F15" s="150">
        <f>SUM(F14:F14)</f>
        <v>150</v>
      </c>
    </row>
    <row r="16" spans="1:6" ht="15.75" thickBot="1" x14ac:dyDescent="0.25">
      <c r="A16" s="123"/>
      <c r="B16" s="123"/>
      <c r="C16" s="151"/>
      <c r="D16" s="126"/>
      <c r="E16" s="127"/>
      <c r="F16" s="152"/>
    </row>
    <row r="17" spans="1:6" ht="13.8" thickBot="1" x14ac:dyDescent="0.3">
      <c r="A17" s="129">
        <v>1</v>
      </c>
      <c r="B17" s="130" t="s">
        <v>129</v>
      </c>
      <c r="C17" s="131">
        <v>1.35</v>
      </c>
      <c r="D17" s="132" t="s">
        <v>17</v>
      </c>
      <c r="E17" s="133">
        <v>120</v>
      </c>
      <c r="F17" s="134">
        <f>+TRUNC(C17*E17,2)</f>
        <v>162</v>
      </c>
    </row>
    <row r="18" spans="1:6" ht="16.5" thickBot="1" x14ac:dyDescent="0.3">
      <c r="A18" s="145"/>
      <c r="B18" s="146" t="s">
        <v>118</v>
      </c>
      <c r="C18" s="147"/>
      <c r="D18" s="148"/>
      <c r="E18" s="149"/>
      <c r="F18" s="150">
        <f>SUM(F17:F17)</f>
        <v>162</v>
      </c>
    </row>
    <row r="19" spans="1:6" ht="15.75" thickBot="1" x14ac:dyDescent="0.25">
      <c r="A19" s="123"/>
      <c r="B19" s="123"/>
      <c r="C19" s="151"/>
      <c r="D19" s="126"/>
      <c r="E19" s="127"/>
      <c r="F19" s="152"/>
    </row>
    <row r="20" spans="1:6" ht="12.75" x14ac:dyDescent="0.2">
      <c r="A20" s="129">
        <v>1</v>
      </c>
      <c r="B20" s="154" t="s">
        <v>119</v>
      </c>
      <c r="C20" s="155">
        <v>2</v>
      </c>
      <c r="D20" s="156" t="s">
        <v>17</v>
      </c>
      <c r="E20" s="166">
        <v>11.88</v>
      </c>
      <c r="F20" s="134">
        <f>+TRUNC(C20*E20,2)</f>
        <v>23.76</v>
      </c>
    </row>
    <row r="21" spans="1:6" ht="12.75" x14ac:dyDescent="0.2">
      <c r="A21" s="135">
        <v>2</v>
      </c>
      <c r="B21" s="136" t="s">
        <v>120</v>
      </c>
      <c r="C21" s="157">
        <v>3</v>
      </c>
      <c r="D21" s="138" t="s">
        <v>17</v>
      </c>
      <c r="E21" s="167">
        <v>5.32</v>
      </c>
      <c r="F21" s="153">
        <f>+TRUNC(C21*E21,2)</f>
        <v>15.96</v>
      </c>
    </row>
    <row r="22" spans="1:6" ht="13.5" thickBot="1" x14ac:dyDescent="0.25">
      <c r="A22" s="135">
        <v>3</v>
      </c>
      <c r="B22" s="136" t="s">
        <v>169</v>
      </c>
      <c r="C22" s="137">
        <v>4</v>
      </c>
      <c r="D22" s="138" t="s">
        <v>17</v>
      </c>
      <c r="E22" s="167">
        <v>5.32</v>
      </c>
      <c r="F22" s="153">
        <f>+TRUNC(C22*E22,2)</f>
        <v>21.28</v>
      </c>
    </row>
    <row r="23" spans="1:6" ht="16.2" thickBot="1" x14ac:dyDescent="0.35">
      <c r="A23" s="145"/>
      <c r="B23" s="146" t="s">
        <v>121</v>
      </c>
      <c r="C23" s="147">
        <v>0</v>
      </c>
      <c r="D23" s="148"/>
      <c r="E23" s="149"/>
      <c r="F23" s="150">
        <f>SUM(F20:F22)</f>
        <v>61</v>
      </c>
    </row>
    <row r="24" spans="1:6" ht="15.75" thickBot="1" x14ac:dyDescent="0.25">
      <c r="A24" s="123"/>
      <c r="B24" s="123"/>
      <c r="C24" s="125"/>
      <c r="D24" s="126"/>
      <c r="E24" s="127"/>
      <c r="F24" s="152"/>
    </row>
    <row r="25" spans="1:6" ht="16.5" thickBot="1" x14ac:dyDescent="0.3">
      <c r="A25" s="145"/>
      <c r="B25" s="146" t="s">
        <v>239</v>
      </c>
      <c r="C25" s="158"/>
      <c r="D25" s="159"/>
      <c r="E25" s="149"/>
      <c r="F25" s="150">
        <f>TRUNC(0.8897*F23,2)</f>
        <v>54.27</v>
      </c>
    </row>
    <row r="26" spans="1:6" ht="13.5" thickBot="1" x14ac:dyDescent="0.25">
      <c r="C26" s="160"/>
      <c r="E26" s="161"/>
      <c r="F26" s="161"/>
    </row>
    <row r="27" spans="1:6" ht="16.5" thickBot="1" x14ac:dyDescent="0.3">
      <c r="A27" s="162"/>
      <c r="B27" s="146" t="s">
        <v>122</v>
      </c>
      <c r="C27" s="163"/>
      <c r="D27" s="164"/>
      <c r="E27" s="165"/>
      <c r="F27" s="150">
        <f>+F12+F18+F23+F25+F15</f>
        <v>1077.27</v>
      </c>
    </row>
    <row r="28" spans="1:6" ht="16.5" thickBot="1" x14ac:dyDescent="0.3">
      <c r="A28" s="162"/>
      <c r="B28" s="146" t="s">
        <v>130</v>
      </c>
      <c r="C28" s="163"/>
      <c r="D28" s="164"/>
      <c r="E28" s="165"/>
      <c r="F28" s="150">
        <f>0.2685*(F27)</f>
        <v>289.24699500000003</v>
      </c>
    </row>
    <row r="29" spans="1:6" ht="16.5" thickBot="1" x14ac:dyDescent="0.3">
      <c r="A29" s="162"/>
      <c r="B29" s="146" t="s">
        <v>123</v>
      </c>
      <c r="C29" s="163"/>
      <c r="D29" s="164"/>
      <c r="E29" s="165"/>
      <c r="F29" s="150">
        <f>+F28+F27-0.02</f>
        <v>1366.496995</v>
      </c>
    </row>
    <row r="30" spans="1:6" ht="12.75" x14ac:dyDescent="0.2">
      <c r="A30" s="97">
        <v>0</v>
      </c>
      <c r="C30" s="160"/>
      <c r="E30" s="161"/>
      <c r="F30" s="161"/>
    </row>
  </sheetData>
  <mergeCells count="5">
    <mergeCell ref="A2:F2"/>
    <mergeCell ref="A3:B3"/>
    <mergeCell ref="C3:E3"/>
    <mergeCell ref="A4:E4"/>
    <mergeCell ref="B6:E6"/>
  </mergeCells>
  <printOptions gridLinesSet="0"/>
  <pageMargins left="0.78740157480314965" right="0.78740157480314965" top="1.6203125" bottom="0.98425196850393704" header="0.51181102362204722" footer="0.51181102362204722"/>
  <pageSetup paperSize="9" scale="85" orientation="portrait" horizontalDpi="300" verticalDpi="300" r:id="rId1"/>
  <headerFooter alignWithMargins="0"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0"/>
  <sheetViews>
    <sheetView showGridLines="0" showZeros="0" view="pageLayout" topLeftCell="A38" zoomScaleNormal="100" workbookViewId="0">
      <selection sqref="A1:F31"/>
    </sheetView>
  </sheetViews>
  <sheetFormatPr defaultColWidth="11.44140625" defaultRowHeight="13.2" x14ac:dyDescent="0.25"/>
  <cols>
    <col min="1" max="1" width="8.44140625" style="97" customWidth="1"/>
    <col min="2" max="2" width="42.5546875" style="97" customWidth="1"/>
    <col min="3" max="3" width="13.5546875" style="97" customWidth="1"/>
    <col min="4" max="256" width="11.44140625" style="97"/>
    <col min="257" max="257" width="8.44140625" style="97" customWidth="1"/>
    <col min="258" max="258" width="42.5546875" style="97" customWidth="1"/>
    <col min="259" max="259" width="13.5546875" style="97" customWidth="1"/>
    <col min="260" max="512" width="11.44140625" style="97"/>
    <col min="513" max="513" width="8.44140625" style="97" customWidth="1"/>
    <col min="514" max="514" width="42.5546875" style="97" customWidth="1"/>
    <col min="515" max="515" width="13.5546875" style="97" customWidth="1"/>
    <col min="516" max="768" width="11.44140625" style="97"/>
    <col min="769" max="769" width="8.44140625" style="97" customWidth="1"/>
    <col min="770" max="770" width="42.5546875" style="97" customWidth="1"/>
    <col min="771" max="771" width="13.5546875" style="97" customWidth="1"/>
    <col min="772" max="1024" width="11.44140625" style="97"/>
    <col min="1025" max="1025" width="8.44140625" style="97" customWidth="1"/>
    <col min="1026" max="1026" width="42.5546875" style="97" customWidth="1"/>
    <col min="1027" max="1027" width="13.5546875" style="97" customWidth="1"/>
    <col min="1028" max="1280" width="11.44140625" style="97"/>
    <col min="1281" max="1281" width="8.44140625" style="97" customWidth="1"/>
    <col min="1282" max="1282" width="42.5546875" style="97" customWidth="1"/>
    <col min="1283" max="1283" width="13.5546875" style="97" customWidth="1"/>
    <col min="1284" max="1536" width="11.44140625" style="97"/>
    <col min="1537" max="1537" width="8.44140625" style="97" customWidth="1"/>
    <col min="1538" max="1538" width="42.5546875" style="97" customWidth="1"/>
    <col min="1539" max="1539" width="13.5546875" style="97" customWidth="1"/>
    <col min="1540" max="1792" width="11.44140625" style="97"/>
    <col min="1793" max="1793" width="8.44140625" style="97" customWidth="1"/>
    <col min="1794" max="1794" width="42.5546875" style="97" customWidth="1"/>
    <col min="1795" max="1795" width="13.5546875" style="97" customWidth="1"/>
    <col min="1796" max="2048" width="11.44140625" style="97"/>
    <col min="2049" max="2049" width="8.44140625" style="97" customWidth="1"/>
    <col min="2050" max="2050" width="42.5546875" style="97" customWidth="1"/>
    <col min="2051" max="2051" width="13.5546875" style="97" customWidth="1"/>
    <col min="2052" max="2304" width="11.44140625" style="97"/>
    <col min="2305" max="2305" width="8.44140625" style="97" customWidth="1"/>
    <col min="2306" max="2306" width="42.5546875" style="97" customWidth="1"/>
    <col min="2307" max="2307" width="13.5546875" style="97" customWidth="1"/>
    <col min="2308" max="2560" width="11.44140625" style="97"/>
    <col min="2561" max="2561" width="8.44140625" style="97" customWidth="1"/>
    <col min="2562" max="2562" width="42.5546875" style="97" customWidth="1"/>
    <col min="2563" max="2563" width="13.5546875" style="97" customWidth="1"/>
    <col min="2564" max="2816" width="11.44140625" style="97"/>
    <col min="2817" max="2817" width="8.44140625" style="97" customWidth="1"/>
    <col min="2818" max="2818" width="42.5546875" style="97" customWidth="1"/>
    <col min="2819" max="2819" width="13.5546875" style="97" customWidth="1"/>
    <col min="2820" max="3072" width="11.44140625" style="97"/>
    <col min="3073" max="3073" width="8.44140625" style="97" customWidth="1"/>
    <col min="3074" max="3074" width="42.5546875" style="97" customWidth="1"/>
    <col min="3075" max="3075" width="13.5546875" style="97" customWidth="1"/>
    <col min="3076" max="3328" width="11.44140625" style="97"/>
    <col min="3329" max="3329" width="8.44140625" style="97" customWidth="1"/>
    <col min="3330" max="3330" width="42.5546875" style="97" customWidth="1"/>
    <col min="3331" max="3331" width="13.5546875" style="97" customWidth="1"/>
    <col min="3332" max="3584" width="11.44140625" style="97"/>
    <col min="3585" max="3585" width="8.44140625" style="97" customWidth="1"/>
    <col min="3586" max="3586" width="42.5546875" style="97" customWidth="1"/>
    <col min="3587" max="3587" width="13.5546875" style="97" customWidth="1"/>
    <col min="3588" max="3840" width="11.44140625" style="97"/>
    <col min="3841" max="3841" width="8.44140625" style="97" customWidth="1"/>
    <col min="3842" max="3842" width="42.5546875" style="97" customWidth="1"/>
    <col min="3843" max="3843" width="13.5546875" style="97" customWidth="1"/>
    <col min="3844" max="4096" width="11.44140625" style="97"/>
    <col min="4097" max="4097" width="8.44140625" style="97" customWidth="1"/>
    <col min="4098" max="4098" width="42.5546875" style="97" customWidth="1"/>
    <col min="4099" max="4099" width="13.5546875" style="97" customWidth="1"/>
    <col min="4100" max="4352" width="11.44140625" style="97"/>
    <col min="4353" max="4353" width="8.44140625" style="97" customWidth="1"/>
    <col min="4354" max="4354" width="42.5546875" style="97" customWidth="1"/>
    <col min="4355" max="4355" width="13.5546875" style="97" customWidth="1"/>
    <col min="4356" max="4608" width="11.44140625" style="97"/>
    <col min="4609" max="4609" width="8.44140625" style="97" customWidth="1"/>
    <col min="4610" max="4610" width="42.5546875" style="97" customWidth="1"/>
    <col min="4611" max="4611" width="13.5546875" style="97" customWidth="1"/>
    <col min="4612" max="4864" width="11.44140625" style="97"/>
    <col min="4865" max="4865" width="8.44140625" style="97" customWidth="1"/>
    <col min="4866" max="4866" width="42.5546875" style="97" customWidth="1"/>
    <col min="4867" max="4867" width="13.5546875" style="97" customWidth="1"/>
    <col min="4868" max="5120" width="11.44140625" style="97"/>
    <col min="5121" max="5121" width="8.44140625" style="97" customWidth="1"/>
    <col min="5122" max="5122" width="42.5546875" style="97" customWidth="1"/>
    <col min="5123" max="5123" width="13.5546875" style="97" customWidth="1"/>
    <col min="5124" max="5376" width="11.44140625" style="97"/>
    <col min="5377" max="5377" width="8.44140625" style="97" customWidth="1"/>
    <col min="5378" max="5378" width="42.5546875" style="97" customWidth="1"/>
    <col min="5379" max="5379" width="13.5546875" style="97" customWidth="1"/>
    <col min="5380" max="5632" width="11.44140625" style="97"/>
    <col min="5633" max="5633" width="8.44140625" style="97" customWidth="1"/>
    <col min="5634" max="5634" width="42.5546875" style="97" customWidth="1"/>
    <col min="5635" max="5635" width="13.5546875" style="97" customWidth="1"/>
    <col min="5636" max="5888" width="11.44140625" style="97"/>
    <col min="5889" max="5889" width="8.44140625" style="97" customWidth="1"/>
    <col min="5890" max="5890" width="42.5546875" style="97" customWidth="1"/>
    <col min="5891" max="5891" width="13.5546875" style="97" customWidth="1"/>
    <col min="5892" max="6144" width="11.44140625" style="97"/>
    <col min="6145" max="6145" width="8.44140625" style="97" customWidth="1"/>
    <col min="6146" max="6146" width="42.5546875" style="97" customWidth="1"/>
    <col min="6147" max="6147" width="13.5546875" style="97" customWidth="1"/>
    <col min="6148" max="6400" width="11.44140625" style="97"/>
    <col min="6401" max="6401" width="8.44140625" style="97" customWidth="1"/>
    <col min="6402" max="6402" width="42.5546875" style="97" customWidth="1"/>
    <col min="6403" max="6403" width="13.5546875" style="97" customWidth="1"/>
    <col min="6404" max="6656" width="11.44140625" style="97"/>
    <col min="6657" max="6657" width="8.44140625" style="97" customWidth="1"/>
    <col min="6658" max="6658" width="42.5546875" style="97" customWidth="1"/>
    <col min="6659" max="6659" width="13.5546875" style="97" customWidth="1"/>
    <col min="6660" max="6912" width="11.44140625" style="97"/>
    <col min="6913" max="6913" width="8.44140625" style="97" customWidth="1"/>
    <col min="6914" max="6914" width="42.5546875" style="97" customWidth="1"/>
    <col min="6915" max="6915" width="13.5546875" style="97" customWidth="1"/>
    <col min="6916" max="7168" width="11.44140625" style="97"/>
    <col min="7169" max="7169" width="8.44140625" style="97" customWidth="1"/>
    <col min="7170" max="7170" width="42.5546875" style="97" customWidth="1"/>
    <col min="7171" max="7171" width="13.5546875" style="97" customWidth="1"/>
    <col min="7172" max="7424" width="11.44140625" style="97"/>
    <col min="7425" max="7425" width="8.44140625" style="97" customWidth="1"/>
    <col min="7426" max="7426" width="42.5546875" style="97" customWidth="1"/>
    <col min="7427" max="7427" width="13.5546875" style="97" customWidth="1"/>
    <col min="7428" max="7680" width="11.44140625" style="97"/>
    <col min="7681" max="7681" width="8.44140625" style="97" customWidth="1"/>
    <col min="7682" max="7682" width="42.5546875" style="97" customWidth="1"/>
    <col min="7683" max="7683" width="13.5546875" style="97" customWidth="1"/>
    <col min="7684" max="7936" width="11.44140625" style="97"/>
    <col min="7937" max="7937" width="8.44140625" style="97" customWidth="1"/>
    <col min="7938" max="7938" width="42.5546875" style="97" customWidth="1"/>
    <col min="7939" max="7939" width="13.5546875" style="97" customWidth="1"/>
    <col min="7940" max="8192" width="11.44140625" style="97"/>
    <col min="8193" max="8193" width="8.44140625" style="97" customWidth="1"/>
    <col min="8194" max="8194" width="42.5546875" style="97" customWidth="1"/>
    <col min="8195" max="8195" width="13.5546875" style="97" customWidth="1"/>
    <col min="8196" max="8448" width="11.44140625" style="97"/>
    <col min="8449" max="8449" width="8.44140625" style="97" customWidth="1"/>
    <col min="8450" max="8450" width="42.5546875" style="97" customWidth="1"/>
    <col min="8451" max="8451" width="13.5546875" style="97" customWidth="1"/>
    <col min="8452" max="8704" width="11.44140625" style="97"/>
    <col min="8705" max="8705" width="8.44140625" style="97" customWidth="1"/>
    <col min="8706" max="8706" width="42.5546875" style="97" customWidth="1"/>
    <col min="8707" max="8707" width="13.5546875" style="97" customWidth="1"/>
    <col min="8708" max="8960" width="11.44140625" style="97"/>
    <col min="8961" max="8961" width="8.44140625" style="97" customWidth="1"/>
    <col min="8962" max="8962" width="42.5546875" style="97" customWidth="1"/>
    <col min="8963" max="8963" width="13.5546875" style="97" customWidth="1"/>
    <col min="8964" max="9216" width="11.44140625" style="97"/>
    <col min="9217" max="9217" width="8.44140625" style="97" customWidth="1"/>
    <col min="9218" max="9218" width="42.5546875" style="97" customWidth="1"/>
    <col min="9219" max="9219" width="13.5546875" style="97" customWidth="1"/>
    <col min="9220" max="9472" width="11.44140625" style="97"/>
    <col min="9473" max="9473" width="8.44140625" style="97" customWidth="1"/>
    <col min="9474" max="9474" width="42.5546875" style="97" customWidth="1"/>
    <col min="9475" max="9475" width="13.5546875" style="97" customWidth="1"/>
    <col min="9476" max="9728" width="11.44140625" style="97"/>
    <col min="9729" max="9729" width="8.44140625" style="97" customWidth="1"/>
    <col min="9730" max="9730" width="42.5546875" style="97" customWidth="1"/>
    <col min="9731" max="9731" width="13.5546875" style="97" customWidth="1"/>
    <col min="9732" max="9984" width="11.44140625" style="97"/>
    <col min="9985" max="9985" width="8.44140625" style="97" customWidth="1"/>
    <col min="9986" max="9986" width="42.5546875" style="97" customWidth="1"/>
    <col min="9987" max="9987" width="13.5546875" style="97" customWidth="1"/>
    <col min="9988" max="10240" width="11.44140625" style="97"/>
    <col min="10241" max="10241" width="8.44140625" style="97" customWidth="1"/>
    <col min="10242" max="10242" width="42.5546875" style="97" customWidth="1"/>
    <col min="10243" max="10243" width="13.5546875" style="97" customWidth="1"/>
    <col min="10244" max="10496" width="11.44140625" style="97"/>
    <col min="10497" max="10497" width="8.44140625" style="97" customWidth="1"/>
    <col min="10498" max="10498" width="42.5546875" style="97" customWidth="1"/>
    <col min="10499" max="10499" width="13.5546875" style="97" customWidth="1"/>
    <col min="10500" max="10752" width="11.44140625" style="97"/>
    <col min="10753" max="10753" width="8.44140625" style="97" customWidth="1"/>
    <col min="10754" max="10754" width="42.5546875" style="97" customWidth="1"/>
    <col min="10755" max="10755" width="13.5546875" style="97" customWidth="1"/>
    <col min="10756" max="11008" width="11.44140625" style="97"/>
    <col min="11009" max="11009" width="8.44140625" style="97" customWidth="1"/>
    <col min="11010" max="11010" width="42.5546875" style="97" customWidth="1"/>
    <col min="11011" max="11011" width="13.5546875" style="97" customWidth="1"/>
    <col min="11012" max="11264" width="11.44140625" style="97"/>
    <col min="11265" max="11265" width="8.44140625" style="97" customWidth="1"/>
    <col min="11266" max="11266" width="42.5546875" style="97" customWidth="1"/>
    <col min="11267" max="11267" width="13.5546875" style="97" customWidth="1"/>
    <col min="11268" max="11520" width="11.44140625" style="97"/>
    <col min="11521" max="11521" width="8.44140625" style="97" customWidth="1"/>
    <col min="11522" max="11522" width="42.5546875" style="97" customWidth="1"/>
    <col min="11523" max="11523" width="13.5546875" style="97" customWidth="1"/>
    <col min="11524" max="11776" width="11.44140625" style="97"/>
    <col min="11777" max="11777" width="8.44140625" style="97" customWidth="1"/>
    <col min="11778" max="11778" width="42.5546875" style="97" customWidth="1"/>
    <col min="11779" max="11779" width="13.5546875" style="97" customWidth="1"/>
    <col min="11780" max="12032" width="11.44140625" style="97"/>
    <col min="12033" max="12033" width="8.44140625" style="97" customWidth="1"/>
    <col min="12034" max="12034" width="42.5546875" style="97" customWidth="1"/>
    <col min="12035" max="12035" width="13.5546875" style="97" customWidth="1"/>
    <col min="12036" max="12288" width="11.44140625" style="97"/>
    <col min="12289" max="12289" width="8.44140625" style="97" customWidth="1"/>
    <col min="12290" max="12290" width="42.5546875" style="97" customWidth="1"/>
    <col min="12291" max="12291" width="13.5546875" style="97" customWidth="1"/>
    <col min="12292" max="12544" width="11.44140625" style="97"/>
    <col min="12545" max="12545" width="8.44140625" style="97" customWidth="1"/>
    <col min="12546" max="12546" width="42.5546875" style="97" customWidth="1"/>
    <col min="12547" max="12547" width="13.5546875" style="97" customWidth="1"/>
    <col min="12548" max="12800" width="11.44140625" style="97"/>
    <col min="12801" max="12801" width="8.44140625" style="97" customWidth="1"/>
    <col min="12802" max="12802" width="42.5546875" style="97" customWidth="1"/>
    <col min="12803" max="12803" width="13.5546875" style="97" customWidth="1"/>
    <col min="12804" max="13056" width="11.44140625" style="97"/>
    <col min="13057" max="13057" width="8.44140625" style="97" customWidth="1"/>
    <col min="13058" max="13058" width="42.5546875" style="97" customWidth="1"/>
    <col min="13059" max="13059" width="13.5546875" style="97" customWidth="1"/>
    <col min="13060" max="13312" width="11.44140625" style="97"/>
    <col min="13313" max="13313" width="8.44140625" style="97" customWidth="1"/>
    <col min="13314" max="13314" width="42.5546875" style="97" customWidth="1"/>
    <col min="13315" max="13315" width="13.5546875" style="97" customWidth="1"/>
    <col min="13316" max="13568" width="11.44140625" style="97"/>
    <col min="13569" max="13569" width="8.44140625" style="97" customWidth="1"/>
    <col min="13570" max="13570" width="42.5546875" style="97" customWidth="1"/>
    <col min="13571" max="13571" width="13.5546875" style="97" customWidth="1"/>
    <col min="13572" max="13824" width="11.44140625" style="97"/>
    <col min="13825" max="13825" width="8.44140625" style="97" customWidth="1"/>
    <col min="13826" max="13826" width="42.5546875" style="97" customWidth="1"/>
    <col min="13827" max="13827" width="13.5546875" style="97" customWidth="1"/>
    <col min="13828" max="14080" width="11.44140625" style="97"/>
    <col min="14081" max="14081" width="8.44140625" style="97" customWidth="1"/>
    <col min="14082" max="14082" width="42.5546875" style="97" customWidth="1"/>
    <col min="14083" max="14083" width="13.5546875" style="97" customWidth="1"/>
    <col min="14084" max="14336" width="11.44140625" style="97"/>
    <col min="14337" max="14337" width="8.44140625" style="97" customWidth="1"/>
    <col min="14338" max="14338" width="42.5546875" style="97" customWidth="1"/>
    <col min="14339" max="14339" width="13.5546875" style="97" customWidth="1"/>
    <col min="14340" max="14592" width="11.44140625" style="97"/>
    <col min="14593" max="14593" width="8.44140625" style="97" customWidth="1"/>
    <col min="14594" max="14594" width="42.5546875" style="97" customWidth="1"/>
    <col min="14595" max="14595" width="13.5546875" style="97" customWidth="1"/>
    <col min="14596" max="14848" width="11.44140625" style="97"/>
    <col min="14849" max="14849" width="8.44140625" style="97" customWidth="1"/>
    <col min="14850" max="14850" width="42.5546875" style="97" customWidth="1"/>
    <col min="14851" max="14851" width="13.5546875" style="97" customWidth="1"/>
    <col min="14852" max="15104" width="11.44140625" style="97"/>
    <col min="15105" max="15105" width="8.44140625" style="97" customWidth="1"/>
    <col min="15106" max="15106" width="42.5546875" style="97" customWidth="1"/>
    <col min="15107" max="15107" width="13.5546875" style="97" customWidth="1"/>
    <col min="15108" max="15360" width="11.44140625" style="97"/>
    <col min="15361" max="15361" width="8.44140625" style="97" customWidth="1"/>
    <col min="15362" max="15362" width="42.5546875" style="97" customWidth="1"/>
    <col min="15363" max="15363" width="13.5546875" style="97" customWidth="1"/>
    <col min="15364" max="15616" width="11.44140625" style="97"/>
    <col min="15617" max="15617" width="8.44140625" style="97" customWidth="1"/>
    <col min="15618" max="15618" width="42.5546875" style="97" customWidth="1"/>
    <col min="15619" max="15619" width="13.5546875" style="97" customWidth="1"/>
    <col min="15620" max="15872" width="11.44140625" style="97"/>
    <col min="15873" max="15873" width="8.44140625" style="97" customWidth="1"/>
    <col min="15874" max="15874" width="42.5546875" style="97" customWidth="1"/>
    <col min="15875" max="15875" width="13.5546875" style="97" customWidth="1"/>
    <col min="15876" max="16128" width="11.44140625" style="97"/>
    <col min="16129" max="16129" width="8.44140625" style="97" customWidth="1"/>
    <col min="16130" max="16130" width="42.5546875" style="97" customWidth="1"/>
    <col min="16131" max="16131" width="13.5546875" style="97" customWidth="1"/>
    <col min="16132" max="16384" width="11.44140625" style="97"/>
  </cols>
  <sheetData>
    <row r="1" spans="1:6" ht="19.5" thickBot="1" x14ac:dyDescent="0.35">
      <c r="A1" s="95"/>
      <c r="B1" s="95"/>
      <c r="C1" s="95"/>
      <c r="D1" s="95"/>
      <c r="E1" s="96"/>
    </row>
    <row r="2" spans="1:6" ht="20.25" customHeight="1" thickBot="1" x14ac:dyDescent="0.3">
      <c r="A2" s="289" t="s">
        <v>124</v>
      </c>
      <c r="B2" s="290"/>
      <c r="C2" s="290"/>
      <c r="D2" s="290"/>
      <c r="E2" s="290"/>
      <c r="F2" s="291"/>
    </row>
    <row r="3" spans="1:6" ht="20.25" customHeight="1" thickBot="1" x14ac:dyDescent="0.3">
      <c r="A3" s="292" t="s">
        <v>108</v>
      </c>
      <c r="B3" s="293"/>
      <c r="C3" s="294"/>
      <c r="D3" s="295"/>
      <c r="E3" s="296"/>
      <c r="F3" s="98" t="s">
        <v>109</v>
      </c>
    </row>
    <row r="4" spans="1:6" ht="19.5" customHeight="1" thickBot="1" x14ac:dyDescent="0.25">
      <c r="A4" s="292" t="s">
        <v>126</v>
      </c>
      <c r="B4" s="297"/>
      <c r="C4" s="297"/>
      <c r="D4" s="297"/>
      <c r="E4" s="293"/>
      <c r="F4" s="99" t="s">
        <v>191</v>
      </c>
    </row>
    <row r="5" spans="1:6" ht="15" customHeight="1" thickBot="1" x14ac:dyDescent="0.25"/>
    <row r="6" spans="1:6" ht="28.65" customHeight="1" thickBot="1" x14ac:dyDescent="0.25">
      <c r="A6" s="100"/>
      <c r="B6" s="298" t="s">
        <v>132</v>
      </c>
      <c r="C6" s="299"/>
      <c r="D6" s="299"/>
      <c r="E6" s="300"/>
      <c r="F6" s="101" t="s">
        <v>75</v>
      </c>
    </row>
    <row r="7" spans="1:6" ht="13.5" thickBot="1" x14ac:dyDescent="0.25"/>
    <row r="8" spans="1:6" ht="15.6" x14ac:dyDescent="0.3">
      <c r="A8" s="102"/>
      <c r="B8" s="102"/>
      <c r="C8" s="102"/>
      <c r="D8" s="102"/>
      <c r="E8" s="102" t="s">
        <v>110</v>
      </c>
      <c r="F8" s="102" t="s">
        <v>110</v>
      </c>
    </row>
    <row r="9" spans="1:6" ht="15.6" x14ac:dyDescent="0.3">
      <c r="A9" s="103" t="s">
        <v>1</v>
      </c>
      <c r="B9" s="103" t="s">
        <v>111</v>
      </c>
      <c r="C9" s="103" t="s">
        <v>112</v>
      </c>
      <c r="D9" s="103" t="s">
        <v>75</v>
      </c>
      <c r="E9" s="103" t="s">
        <v>113</v>
      </c>
      <c r="F9" s="103" t="s">
        <v>114</v>
      </c>
    </row>
    <row r="10" spans="1:6" ht="16.5" thickBot="1" x14ac:dyDescent="0.3">
      <c r="A10" s="104"/>
      <c r="B10" s="104"/>
      <c r="C10" s="104"/>
      <c r="D10" s="104"/>
      <c r="E10" s="104" t="s">
        <v>115</v>
      </c>
      <c r="F10" s="104" t="s">
        <v>115</v>
      </c>
    </row>
    <row r="11" spans="1:6" s="110" customFormat="1" ht="15.75" customHeight="1" x14ac:dyDescent="0.2">
      <c r="A11" s="105">
        <v>1</v>
      </c>
      <c r="B11" s="106" t="s">
        <v>104</v>
      </c>
      <c r="C11" s="107">
        <v>1</v>
      </c>
      <c r="D11" s="108" t="s">
        <v>75</v>
      </c>
      <c r="E11" s="172">
        <v>75</v>
      </c>
      <c r="F11" s="109">
        <f t="shared" ref="F11:F12" si="0">+TRUNC(C11*E11,2)</f>
        <v>75</v>
      </c>
    </row>
    <row r="12" spans="1:6" s="110" customFormat="1" ht="12.75" x14ac:dyDescent="0.2">
      <c r="A12" s="111">
        <v>2</v>
      </c>
      <c r="B12" s="112" t="s">
        <v>133</v>
      </c>
      <c r="C12" s="168">
        <v>2</v>
      </c>
      <c r="D12" s="113" t="s">
        <v>75</v>
      </c>
      <c r="E12" s="167">
        <v>6.15</v>
      </c>
      <c r="F12" s="115">
        <f t="shared" si="0"/>
        <v>12.3</v>
      </c>
    </row>
    <row r="13" spans="1:6" ht="16.5" thickBot="1" x14ac:dyDescent="0.3">
      <c r="A13" s="117"/>
      <c r="B13" s="118" t="s">
        <v>116</v>
      </c>
      <c r="C13" s="119"/>
      <c r="D13" s="120"/>
      <c r="E13" s="121"/>
      <c r="F13" s="122">
        <f>SUM(F11:F12)</f>
        <v>87.3</v>
      </c>
    </row>
    <row r="14" spans="1:6" ht="16.5" thickBot="1" x14ac:dyDescent="0.3">
      <c r="A14" s="123"/>
      <c r="B14" s="124"/>
      <c r="C14" s="125"/>
      <c r="D14" s="126"/>
      <c r="E14" s="127"/>
      <c r="F14" s="128"/>
    </row>
    <row r="15" spans="1:6" ht="13.8" thickBot="1" x14ac:dyDescent="0.3">
      <c r="A15" s="129">
        <v>1</v>
      </c>
      <c r="B15" s="130" t="s">
        <v>129</v>
      </c>
      <c r="C15" s="131">
        <v>0.05</v>
      </c>
      <c r="D15" s="132" t="s">
        <v>17</v>
      </c>
      <c r="E15" s="133">
        <v>120</v>
      </c>
      <c r="F15" s="134">
        <f>+TRUNC(C15*E15,2)</f>
        <v>6</v>
      </c>
    </row>
    <row r="16" spans="1:6" ht="16.5" thickBot="1" x14ac:dyDescent="0.3">
      <c r="A16" s="145"/>
      <c r="B16" s="146" t="s">
        <v>117</v>
      </c>
      <c r="C16" s="147"/>
      <c r="D16" s="148"/>
      <c r="E16" s="149"/>
      <c r="F16" s="150">
        <f>SUM(F15:F15)</f>
        <v>6</v>
      </c>
    </row>
    <row r="17" spans="1:6" ht="15.75" thickBot="1" x14ac:dyDescent="0.25">
      <c r="A17" s="123"/>
      <c r="B17" s="123"/>
      <c r="C17" s="151"/>
      <c r="D17" s="126"/>
      <c r="E17" s="127"/>
      <c r="F17" s="152"/>
    </row>
    <row r="18" spans="1:6" ht="13.8" thickBot="1" x14ac:dyDescent="0.3">
      <c r="A18" s="129">
        <v>1</v>
      </c>
      <c r="B18" s="130" t="s">
        <v>129</v>
      </c>
      <c r="C18" s="131">
        <v>0.2</v>
      </c>
      <c r="D18" s="132" t="s">
        <v>17</v>
      </c>
      <c r="E18" s="133">
        <v>120</v>
      </c>
      <c r="F18" s="134">
        <f>+TRUNC(C18*E18,2)</f>
        <v>24</v>
      </c>
    </row>
    <row r="19" spans="1:6" ht="16.5" thickBot="1" x14ac:dyDescent="0.3">
      <c r="A19" s="145"/>
      <c r="B19" s="146" t="s">
        <v>118</v>
      </c>
      <c r="C19" s="147"/>
      <c r="D19" s="148"/>
      <c r="E19" s="149"/>
      <c r="F19" s="150">
        <f>SUM(F18:F18)</f>
        <v>24</v>
      </c>
    </row>
    <row r="20" spans="1:6" ht="15.75" thickBot="1" x14ac:dyDescent="0.25">
      <c r="A20" s="123"/>
      <c r="B20" s="123"/>
      <c r="C20" s="151"/>
      <c r="D20" s="126"/>
      <c r="E20" s="127"/>
      <c r="F20" s="152"/>
    </row>
    <row r="21" spans="1:6" ht="12.75" x14ac:dyDescent="0.2">
      <c r="A21" s="129">
        <v>1</v>
      </c>
      <c r="B21" s="154" t="s">
        <v>119</v>
      </c>
      <c r="C21" s="155">
        <v>0.25</v>
      </c>
      <c r="D21" s="156" t="s">
        <v>17</v>
      </c>
      <c r="E21" s="166">
        <v>11.88</v>
      </c>
      <c r="F21" s="134">
        <f>+TRUNC(C21*E21,2)</f>
        <v>2.97</v>
      </c>
    </row>
    <row r="22" spans="1:6" ht="13.5" thickBot="1" x14ac:dyDescent="0.25">
      <c r="A22" s="135">
        <v>2</v>
      </c>
      <c r="B22" s="136" t="s">
        <v>120</v>
      </c>
      <c r="C22" s="157">
        <v>0.5</v>
      </c>
      <c r="D22" s="138" t="s">
        <v>17</v>
      </c>
      <c r="E22" s="167">
        <v>5.32</v>
      </c>
      <c r="F22" s="153">
        <f>+TRUNC(C22*E22,2)</f>
        <v>2.66</v>
      </c>
    </row>
    <row r="23" spans="1:6" ht="16.2" thickBot="1" x14ac:dyDescent="0.35">
      <c r="A23" s="145"/>
      <c r="B23" s="146" t="s">
        <v>121</v>
      </c>
      <c r="C23" s="147">
        <v>0</v>
      </c>
      <c r="D23" s="148"/>
      <c r="E23" s="149"/>
      <c r="F23" s="150">
        <f>SUM(F21:F22)</f>
        <v>5.6300000000000008</v>
      </c>
    </row>
    <row r="24" spans="1:6" ht="15.75" thickBot="1" x14ac:dyDescent="0.25">
      <c r="A24" s="123"/>
      <c r="B24" s="123"/>
      <c r="C24" s="125"/>
      <c r="D24" s="126"/>
      <c r="E24" s="127"/>
      <c r="F24" s="152"/>
    </row>
    <row r="25" spans="1:6" ht="16.5" thickBot="1" x14ac:dyDescent="0.3">
      <c r="A25" s="145"/>
      <c r="B25" s="146" t="s">
        <v>239</v>
      </c>
      <c r="C25" s="158"/>
      <c r="D25" s="159"/>
      <c r="E25" s="149"/>
      <c r="F25" s="150">
        <f>TRUNC(0.8897*F23,2)</f>
        <v>5</v>
      </c>
    </row>
    <row r="26" spans="1:6" ht="13.5" thickBot="1" x14ac:dyDescent="0.25">
      <c r="C26" s="160"/>
      <c r="E26" s="161"/>
      <c r="F26" s="161"/>
    </row>
    <row r="27" spans="1:6" ht="16.5" thickBot="1" x14ac:dyDescent="0.3">
      <c r="A27" s="162"/>
      <c r="B27" s="146" t="s">
        <v>122</v>
      </c>
      <c r="C27" s="163"/>
      <c r="D27" s="164"/>
      <c r="E27" s="165"/>
      <c r="F27" s="150">
        <f>+F13+F19+F23+F25+F16</f>
        <v>127.92999999999999</v>
      </c>
    </row>
    <row r="28" spans="1:6" ht="16.5" thickBot="1" x14ac:dyDescent="0.3">
      <c r="A28" s="162"/>
      <c r="B28" s="146" t="s">
        <v>130</v>
      </c>
      <c r="C28" s="163"/>
      <c r="D28" s="164"/>
      <c r="E28" s="165"/>
      <c r="F28" s="150">
        <f>0.2685*(F27)</f>
        <v>34.349204999999998</v>
      </c>
    </row>
    <row r="29" spans="1:6" ht="16.5" thickBot="1" x14ac:dyDescent="0.3">
      <c r="A29" s="162"/>
      <c r="B29" s="146" t="s">
        <v>123</v>
      </c>
      <c r="C29" s="163"/>
      <c r="D29" s="164"/>
      <c r="E29" s="165"/>
      <c r="F29" s="150">
        <f>+F28+F27</f>
        <v>162.27920499999999</v>
      </c>
    </row>
    <row r="30" spans="1:6" ht="12.75" x14ac:dyDescent="0.2">
      <c r="A30" s="97">
        <v>0</v>
      </c>
      <c r="C30" s="160"/>
      <c r="E30" s="161"/>
      <c r="F30" s="161"/>
    </row>
  </sheetData>
  <mergeCells count="5">
    <mergeCell ref="A2:F2"/>
    <mergeCell ref="A3:B3"/>
    <mergeCell ref="C3:E3"/>
    <mergeCell ref="A4:E4"/>
    <mergeCell ref="B6:E6"/>
  </mergeCells>
  <printOptions gridLinesSet="0"/>
  <pageMargins left="0.78740157480314965" right="0.78740157480314965" top="1.5052083333333333" bottom="0.98425196850393704" header="0.51181102362204722" footer="0.51181102362204722"/>
  <pageSetup paperSize="9" scale="85" orientation="portrait" horizontalDpi="300" verticalDpi="300" r:id="rId1"/>
  <headerFooter alignWithMargins="0"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9"/>
  <sheetViews>
    <sheetView showGridLines="0" showZeros="0" view="pageLayout" topLeftCell="A35" zoomScaleNormal="100" workbookViewId="0">
      <selection sqref="A1:F30"/>
    </sheetView>
  </sheetViews>
  <sheetFormatPr defaultColWidth="11.44140625" defaultRowHeight="13.2" x14ac:dyDescent="0.25"/>
  <cols>
    <col min="1" max="1" width="8.44140625" style="97" customWidth="1"/>
    <col min="2" max="2" width="42.5546875" style="97" customWidth="1"/>
    <col min="3" max="3" width="13.5546875" style="97" customWidth="1"/>
    <col min="4" max="256" width="11.44140625" style="97"/>
    <col min="257" max="257" width="8.44140625" style="97" customWidth="1"/>
    <col min="258" max="258" width="42.5546875" style="97" customWidth="1"/>
    <col min="259" max="259" width="13.5546875" style="97" customWidth="1"/>
    <col min="260" max="512" width="11.44140625" style="97"/>
    <col min="513" max="513" width="8.44140625" style="97" customWidth="1"/>
    <col min="514" max="514" width="42.5546875" style="97" customWidth="1"/>
    <col min="515" max="515" width="13.5546875" style="97" customWidth="1"/>
    <col min="516" max="768" width="11.44140625" style="97"/>
    <col min="769" max="769" width="8.44140625" style="97" customWidth="1"/>
    <col min="770" max="770" width="42.5546875" style="97" customWidth="1"/>
    <col min="771" max="771" width="13.5546875" style="97" customWidth="1"/>
    <col min="772" max="1024" width="11.44140625" style="97"/>
    <col min="1025" max="1025" width="8.44140625" style="97" customWidth="1"/>
    <col min="1026" max="1026" width="42.5546875" style="97" customWidth="1"/>
    <col min="1027" max="1027" width="13.5546875" style="97" customWidth="1"/>
    <col min="1028" max="1280" width="11.44140625" style="97"/>
    <col min="1281" max="1281" width="8.44140625" style="97" customWidth="1"/>
    <col min="1282" max="1282" width="42.5546875" style="97" customWidth="1"/>
    <col min="1283" max="1283" width="13.5546875" style="97" customWidth="1"/>
    <col min="1284" max="1536" width="11.44140625" style="97"/>
    <col min="1537" max="1537" width="8.44140625" style="97" customWidth="1"/>
    <col min="1538" max="1538" width="42.5546875" style="97" customWidth="1"/>
    <col min="1539" max="1539" width="13.5546875" style="97" customWidth="1"/>
    <col min="1540" max="1792" width="11.44140625" style="97"/>
    <col min="1793" max="1793" width="8.44140625" style="97" customWidth="1"/>
    <col min="1794" max="1794" width="42.5546875" style="97" customWidth="1"/>
    <col min="1795" max="1795" width="13.5546875" style="97" customWidth="1"/>
    <col min="1796" max="2048" width="11.44140625" style="97"/>
    <col min="2049" max="2049" width="8.44140625" style="97" customWidth="1"/>
    <col min="2050" max="2050" width="42.5546875" style="97" customWidth="1"/>
    <col min="2051" max="2051" width="13.5546875" style="97" customWidth="1"/>
    <col min="2052" max="2304" width="11.44140625" style="97"/>
    <col min="2305" max="2305" width="8.44140625" style="97" customWidth="1"/>
    <col min="2306" max="2306" width="42.5546875" style="97" customWidth="1"/>
    <col min="2307" max="2307" width="13.5546875" style="97" customWidth="1"/>
    <col min="2308" max="2560" width="11.44140625" style="97"/>
    <col min="2561" max="2561" width="8.44140625" style="97" customWidth="1"/>
    <col min="2562" max="2562" width="42.5546875" style="97" customWidth="1"/>
    <col min="2563" max="2563" width="13.5546875" style="97" customWidth="1"/>
    <col min="2564" max="2816" width="11.44140625" style="97"/>
    <col min="2817" max="2817" width="8.44140625" style="97" customWidth="1"/>
    <col min="2818" max="2818" width="42.5546875" style="97" customWidth="1"/>
    <col min="2819" max="2819" width="13.5546875" style="97" customWidth="1"/>
    <col min="2820" max="3072" width="11.44140625" style="97"/>
    <col min="3073" max="3073" width="8.44140625" style="97" customWidth="1"/>
    <col min="3074" max="3074" width="42.5546875" style="97" customWidth="1"/>
    <col min="3075" max="3075" width="13.5546875" style="97" customWidth="1"/>
    <col min="3076" max="3328" width="11.44140625" style="97"/>
    <col min="3329" max="3329" width="8.44140625" style="97" customWidth="1"/>
    <col min="3330" max="3330" width="42.5546875" style="97" customWidth="1"/>
    <col min="3331" max="3331" width="13.5546875" style="97" customWidth="1"/>
    <col min="3332" max="3584" width="11.44140625" style="97"/>
    <col min="3585" max="3585" width="8.44140625" style="97" customWidth="1"/>
    <col min="3586" max="3586" width="42.5546875" style="97" customWidth="1"/>
    <col min="3587" max="3587" width="13.5546875" style="97" customWidth="1"/>
    <col min="3588" max="3840" width="11.44140625" style="97"/>
    <col min="3841" max="3841" width="8.44140625" style="97" customWidth="1"/>
    <col min="3842" max="3842" width="42.5546875" style="97" customWidth="1"/>
    <col min="3843" max="3843" width="13.5546875" style="97" customWidth="1"/>
    <col min="3844" max="4096" width="11.44140625" style="97"/>
    <col min="4097" max="4097" width="8.44140625" style="97" customWidth="1"/>
    <col min="4098" max="4098" width="42.5546875" style="97" customWidth="1"/>
    <col min="4099" max="4099" width="13.5546875" style="97" customWidth="1"/>
    <col min="4100" max="4352" width="11.44140625" style="97"/>
    <col min="4353" max="4353" width="8.44140625" style="97" customWidth="1"/>
    <col min="4354" max="4354" width="42.5546875" style="97" customWidth="1"/>
    <col min="4355" max="4355" width="13.5546875" style="97" customWidth="1"/>
    <col min="4356" max="4608" width="11.44140625" style="97"/>
    <col min="4609" max="4609" width="8.44140625" style="97" customWidth="1"/>
    <col min="4610" max="4610" width="42.5546875" style="97" customWidth="1"/>
    <col min="4611" max="4611" width="13.5546875" style="97" customWidth="1"/>
    <col min="4612" max="4864" width="11.44140625" style="97"/>
    <col min="4865" max="4865" width="8.44140625" style="97" customWidth="1"/>
    <col min="4866" max="4866" width="42.5546875" style="97" customWidth="1"/>
    <col min="4867" max="4867" width="13.5546875" style="97" customWidth="1"/>
    <col min="4868" max="5120" width="11.44140625" style="97"/>
    <col min="5121" max="5121" width="8.44140625" style="97" customWidth="1"/>
    <col min="5122" max="5122" width="42.5546875" style="97" customWidth="1"/>
    <col min="5123" max="5123" width="13.5546875" style="97" customWidth="1"/>
    <col min="5124" max="5376" width="11.44140625" style="97"/>
    <col min="5377" max="5377" width="8.44140625" style="97" customWidth="1"/>
    <col min="5378" max="5378" width="42.5546875" style="97" customWidth="1"/>
    <col min="5379" max="5379" width="13.5546875" style="97" customWidth="1"/>
    <col min="5380" max="5632" width="11.44140625" style="97"/>
    <col min="5633" max="5633" width="8.44140625" style="97" customWidth="1"/>
    <col min="5634" max="5634" width="42.5546875" style="97" customWidth="1"/>
    <col min="5635" max="5635" width="13.5546875" style="97" customWidth="1"/>
    <col min="5636" max="5888" width="11.44140625" style="97"/>
    <col min="5889" max="5889" width="8.44140625" style="97" customWidth="1"/>
    <col min="5890" max="5890" width="42.5546875" style="97" customWidth="1"/>
    <col min="5891" max="5891" width="13.5546875" style="97" customWidth="1"/>
    <col min="5892" max="6144" width="11.44140625" style="97"/>
    <col min="6145" max="6145" width="8.44140625" style="97" customWidth="1"/>
    <col min="6146" max="6146" width="42.5546875" style="97" customWidth="1"/>
    <col min="6147" max="6147" width="13.5546875" style="97" customWidth="1"/>
    <col min="6148" max="6400" width="11.44140625" style="97"/>
    <col min="6401" max="6401" width="8.44140625" style="97" customWidth="1"/>
    <col min="6402" max="6402" width="42.5546875" style="97" customWidth="1"/>
    <col min="6403" max="6403" width="13.5546875" style="97" customWidth="1"/>
    <col min="6404" max="6656" width="11.44140625" style="97"/>
    <col min="6657" max="6657" width="8.44140625" style="97" customWidth="1"/>
    <col min="6658" max="6658" width="42.5546875" style="97" customWidth="1"/>
    <col min="6659" max="6659" width="13.5546875" style="97" customWidth="1"/>
    <col min="6660" max="6912" width="11.44140625" style="97"/>
    <col min="6913" max="6913" width="8.44140625" style="97" customWidth="1"/>
    <col min="6914" max="6914" width="42.5546875" style="97" customWidth="1"/>
    <col min="6915" max="6915" width="13.5546875" style="97" customWidth="1"/>
    <col min="6916" max="7168" width="11.44140625" style="97"/>
    <col min="7169" max="7169" width="8.44140625" style="97" customWidth="1"/>
    <col min="7170" max="7170" width="42.5546875" style="97" customWidth="1"/>
    <col min="7171" max="7171" width="13.5546875" style="97" customWidth="1"/>
    <col min="7172" max="7424" width="11.44140625" style="97"/>
    <col min="7425" max="7425" width="8.44140625" style="97" customWidth="1"/>
    <col min="7426" max="7426" width="42.5546875" style="97" customWidth="1"/>
    <col min="7427" max="7427" width="13.5546875" style="97" customWidth="1"/>
    <col min="7428" max="7680" width="11.44140625" style="97"/>
    <col min="7681" max="7681" width="8.44140625" style="97" customWidth="1"/>
    <col min="7682" max="7682" width="42.5546875" style="97" customWidth="1"/>
    <col min="7683" max="7683" width="13.5546875" style="97" customWidth="1"/>
    <col min="7684" max="7936" width="11.44140625" style="97"/>
    <col min="7937" max="7937" width="8.44140625" style="97" customWidth="1"/>
    <col min="7938" max="7938" width="42.5546875" style="97" customWidth="1"/>
    <col min="7939" max="7939" width="13.5546875" style="97" customWidth="1"/>
    <col min="7940" max="8192" width="11.44140625" style="97"/>
    <col min="8193" max="8193" width="8.44140625" style="97" customWidth="1"/>
    <col min="8194" max="8194" width="42.5546875" style="97" customWidth="1"/>
    <col min="8195" max="8195" width="13.5546875" style="97" customWidth="1"/>
    <col min="8196" max="8448" width="11.44140625" style="97"/>
    <col min="8449" max="8449" width="8.44140625" style="97" customWidth="1"/>
    <col min="8450" max="8450" width="42.5546875" style="97" customWidth="1"/>
    <col min="8451" max="8451" width="13.5546875" style="97" customWidth="1"/>
    <col min="8452" max="8704" width="11.44140625" style="97"/>
    <col min="8705" max="8705" width="8.44140625" style="97" customWidth="1"/>
    <col min="8706" max="8706" width="42.5546875" style="97" customWidth="1"/>
    <col min="8707" max="8707" width="13.5546875" style="97" customWidth="1"/>
    <col min="8708" max="8960" width="11.44140625" style="97"/>
    <col min="8961" max="8961" width="8.44140625" style="97" customWidth="1"/>
    <col min="8962" max="8962" width="42.5546875" style="97" customWidth="1"/>
    <col min="8963" max="8963" width="13.5546875" style="97" customWidth="1"/>
    <col min="8964" max="9216" width="11.44140625" style="97"/>
    <col min="9217" max="9217" width="8.44140625" style="97" customWidth="1"/>
    <col min="9218" max="9218" width="42.5546875" style="97" customWidth="1"/>
    <col min="9219" max="9219" width="13.5546875" style="97" customWidth="1"/>
    <col min="9220" max="9472" width="11.44140625" style="97"/>
    <col min="9473" max="9473" width="8.44140625" style="97" customWidth="1"/>
    <col min="9474" max="9474" width="42.5546875" style="97" customWidth="1"/>
    <col min="9475" max="9475" width="13.5546875" style="97" customWidth="1"/>
    <col min="9476" max="9728" width="11.44140625" style="97"/>
    <col min="9729" max="9729" width="8.44140625" style="97" customWidth="1"/>
    <col min="9730" max="9730" width="42.5546875" style="97" customWidth="1"/>
    <col min="9731" max="9731" width="13.5546875" style="97" customWidth="1"/>
    <col min="9732" max="9984" width="11.44140625" style="97"/>
    <col min="9985" max="9985" width="8.44140625" style="97" customWidth="1"/>
    <col min="9986" max="9986" width="42.5546875" style="97" customWidth="1"/>
    <col min="9987" max="9987" width="13.5546875" style="97" customWidth="1"/>
    <col min="9988" max="10240" width="11.44140625" style="97"/>
    <col min="10241" max="10241" width="8.44140625" style="97" customWidth="1"/>
    <col min="10242" max="10242" width="42.5546875" style="97" customWidth="1"/>
    <col min="10243" max="10243" width="13.5546875" style="97" customWidth="1"/>
    <col min="10244" max="10496" width="11.44140625" style="97"/>
    <col min="10497" max="10497" width="8.44140625" style="97" customWidth="1"/>
    <col min="10498" max="10498" width="42.5546875" style="97" customWidth="1"/>
    <col min="10499" max="10499" width="13.5546875" style="97" customWidth="1"/>
    <col min="10500" max="10752" width="11.44140625" style="97"/>
    <col min="10753" max="10753" width="8.44140625" style="97" customWidth="1"/>
    <col min="10754" max="10754" width="42.5546875" style="97" customWidth="1"/>
    <col min="10755" max="10755" width="13.5546875" style="97" customWidth="1"/>
    <col min="10756" max="11008" width="11.44140625" style="97"/>
    <col min="11009" max="11009" width="8.44140625" style="97" customWidth="1"/>
    <col min="11010" max="11010" width="42.5546875" style="97" customWidth="1"/>
    <col min="11011" max="11011" width="13.5546875" style="97" customWidth="1"/>
    <col min="11012" max="11264" width="11.44140625" style="97"/>
    <col min="11265" max="11265" width="8.44140625" style="97" customWidth="1"/>
    <col min="11266" max="11266" width="42.5546875" style="97" customWidth="1"/>
    <col min="11267" max="11267" width="13.5546875" style="97" customWidth="1"/>
    <col min="11268" max="11520" width="11.44140625" style="97"/>
    <col min="11521" max="11521" width="8.44140625" style="97" customWidth="1"/>
    <col min="11522" max="11522" width="42.5546875" style="97" customWidth="1"/>
    <col min="11523" max="11523" width="13.5546875" style="97" customWidth="1"/>
    <col min="11524" max="11776" width="11.44140625" style="97"/>
    <col min="11777" max="11777" width="8.44140625" style="97" customWidth="1"/>
    <col min="11778" max="11778" width="42.5546875" style="97" customWidth="1"/>
    <col min="11779" max="11779" width="13.5546875" style="97" customWidth="1"/>
    <col min="11780" max="12032" width="11.44140625" style="97"/>
    <col min="12033" max="12033" width="8.44140625" style="97" customWidth="1"/>
    <col min="12034" max="12034" width="42.5546875" style="97" customWidth="1"/>
    <col min="12035" max="12035" width="13.5546875" style="97" customWidth="1"/>
    <col min="12036" max="12288" width="11.44140625" style="97"/>
    <col min="12289" max="12289" width="8.44140625" style="97" customWidth="1"/>
    <col min="12290" max="12290" width="42.5546875" style="97" customWidth="1"/>
    <col min="12291" max="12291" width="13.5546875" style="97" customWidth="1"/>
    <col min="12292" max="12544" width="11.44140625" style="97"/>
    <col min="12545" max="12545" width="8.44140625" style="97" customWidth="1"/>
    <col min="12546" max="12546" width="42.5546875" style="97" customWidth="1"/>
    <col min="12547" max="12547" width="13.5546875" style="97" customWidth="1"/>
    <col min="12548" max="12800" width="11.44140625" style="97"/>
    <col min="12801" max="12801" width="8.44140625" style="97" customWidth="1"/>
    <col min="12802" max="12802" width="42.5546875" style="97" customWidth="1"/>
    <col min="12803" max="12803" width="13.5546875" style="97" customWidth="1"/>
    <col min="12804" max="13056" width="11.44140625" style="97"/>
    <col min="13057" max="13057" width="8.44140625" style="97" customWidth="1"/>
    <col min="13058" max="13058" width="42.5546875" style="97" customWidth="1"/>
    <col min="13059" max="13059" width="13.5546875" style="97" customWidth="1"/>
    <col min="13060" max="13312" width="11.44140625" style="97"/>
    <col min="13313" max="13313" width="8.44140625" style="97" customWidth="1"/>
    <col min="13314" max="13314" width="42.5546875" style="97" customWidth="1"/>
    <col min="13315" max="13315" width="13.5546875" style="97" customWidth="1"/>
    <col min="13316" max="13568" width="11.44140625" style="97"/>
    <col min="13569" max="13569" width="8.44140625" style="97" customWidth="1"/>
    <col min="13570" max="13570" width="42.5546875" style="97" customWidth="1"/>
    <col min="13571" max="13571" width="13.5546875" style="97" customWidth="1"/>
    <col min="13572" max="13824" width="11.44140625" style="97"/>
    <col min="13825" max="13825" width="8.44140625" style="97" customWidth="1"/>
    <col min="13826" max="13826" width="42.5546875" style="97" customWidth="1"/>
    <col min="13827" max="13827" width="13.5546875" style="97" customWidth="1"/>
    <col min="13828" max="14080" width="11.44140625" style="97"/>
    <col min="14081" max="14081" width="8.44140625" style="97" customWidth="1"/>
    <col min="14082" max="14082" width="42.5546875" style="97" customWidth="1"/>
    <col min="14083" max="14083" width="13.5546875" style="97" customWidth="1"/>
    <col min="14084" max="14336" width="11.44140625" style="97"/>
    <col min="14337" max="14337" width="8.44140625" style="97" customWidth="1"/>
    <col min="14338" max="14338" width="42.5546875" style="97" customWidth="1"/>
    <col min="14339" max="14339" width="13.5546875" style="97" customWidth="1"/>
    <col min="14340" max="14592" width="11.44140625" style="97"/>
    <col min="14593" max="14593" width="8.44140625" style="97" customWidth="1"/>
    <col min="14594" max="14594" width="42.5546875" style="97" customWidth="1"/>
    <col min="14595" max="14595" width="13.5546875" style="97" customWidth="1"/>
    <col min="14596" max="14848" width="11.44140625" style="97"/>
    <col min="14849" max="14849" width="8.44140625" style="97" customWidth="1"/>
    <col min="14850" max="14850" width="42.5546875" style="97" customWidth="1"/>
    <col min="14851" max="14851" width="13.5546875" style="97" customWidth="1"/>
    <col min="14852" max="15104" width="11.44140625" style="97"/>
    <col min="15105" max="15105" width="8.44140625" style="97" customWidth="1"/>
    <col min="15106" max="15106" width="42.5546875" style="97" customWidth="1"/>
    <col min="15107" max="15107" width="13.5546875" style="97" customWidth="1"/>
    <col min="15108" max="15360" width="11.44140625" style="97"/>
    <col min="15361" max="15361" width="8.44140625" style="97" customWidth="1"/>
    <col min="15362" max="15362" width="42.5546875" style="97" customWidth="1"/>
    <col min="15363" max="15363" width="13.5546875" style="97" customWidth="1"/>
    <col min="15364" max="15616" width="11.44140625" style="97"/>
    <col min="15617" max="15617" width="8.44140625" style="97" customWidth="1"/>
    <col min="15618" max="15618" width="42.5546875" style="97" customWidth="1"/>
    <col min="15619" max="15619" width="13.5546875" style="97" customWidth="1"/>
    <col min="15620" max="15872" width="11.44140625" style="97"/>
    <col min="15873" max="15873" width="8.44140625" style="97" customWidth="1"/>
    <col min="15874" max="15874" width="42.5546875" style="97" customWidth="1"/>
    <col min="15875" max="15875" width="13.5546875" style="97" customWidth="1"/>
    <col min="15876" max="16128" width="11.44140625" style="97"/>
    <col min="16129" max="16129" width="8.44140625" style="97" customWidth="1"/>
    <col min="16130" max="16130" width="42.5546875" style="97" customWidth="1"/>
    <col min="16131" max="16131" width="13.5546875" style="97" customWidth="1"/>
    <col min="16132" max="16384" width="11.44140625" style="97"/>
  </cols>
  <sheetData>
    <row r="1" spans="1:6" ht="19.5" thickBot="1" x14ac:dyDescent="0.35">
      <c r="A1" s="95"/>
      <c r="B1" s="95"/>
      <c r="C1" s="95"/>
      <c r="D1" s="95"/>
      <c r="E1" s="96"/>
    </row>
    <row r="2" spans="1:6" ht="20.25" customHeight="1" thickBot="1" x14ac:dyDescent="0.3">
      <c r="A2" s="289" t="s">
        <v>124</v>
      </c>
      <c r="B2" s="290"/>
      <c r="C2" s="290"/>
      <c r="D2" s="290"/>
      <c r="E2" s="290"/>
      <c r="F2" s="291"/>
    </row>
    <row r="3" spans="1:6" ht="20.25" customHeight="1" thickBot="1" x14ac:dyDescent="0.3">
      <c r="A3" s="292" t="s">
        <v>108</v>
      </c>
      <c r="B3" s="293"/>
      <c r="C3" s="294"/>
      <c r="D3" s="295"/>
      <c r="E3" s="296"/>
      <c r="F3" s="98" t="s">
        <v>109</v>
      </c>
    </row>
    <row r="4" spans="1:6" ht="19.5" customHeight="1" thickBot="1" x14ac:dyDescent="0.25">
      <c r="A4" s="292" t="s">
        <v>126</v>
      </c>
      <c r="B4" s="297"/>
      <c r="C4" s="297"/>
      <c r="D4" s="297"/>
      <c r="E4" s="293"/>
      <c r="F4" s="99" t="s">
        <v>191</v>
      </c>
    </row>
    <row r="5" spans="1:6" ht="15" customHeight="1" thickBot="1" x14ac:dyDescent="0.25"/>
    <row r="6" spans="1:6" ht="28.65" customHeight="1" thickBot="1" x14ac:dyDescent="0.3">
      <c r="A6" s="100"/>
      <c r="B6" s="298" t="s">
        <v>85</v>
      </c>
      <c r="C6" s="299"/>
      <c r="D6" s="299"/>
      <c r="E6" s="300"/>
      <c r="F6" s="101" t="s">
        <v>18</v>
      </c>
    </row>
    <row r="7" spans="1:6" ht="13.5" thickBot="1" x14ac:dyDescent="0.25"/>
    <row r="8" spans="1:6" ht="15.6" x14ac:dyDescent="0.3">
      <c r="A8" s="102"/>
      <c r="B8" s="102"/>
      <c r="C8" s="102"/>
      <c r="D8" s="102"/>
      <c r="E8" s="102" t="s">
        <v>110</v>
      </c>
      <c r="F8" s="102" t="s">
        <v>110</v>
      </c>
    </row>
    <row r="9" spans="1:6" ht="15.6" x14ac:dyDescent="0.3">
      <c r="A9" s="103" t="s">
        <v>1</v>
      </c>
      <c r="B9" s="103" t="s">
        <v>111</v>
      </c>
      <c r="C9" s="103" t="s">
        <v>112</v>
      </c>
      <c r="D9" s="103" t="s">
        <v>75</v>
      </c>
      <c r="E9" s="103" t="s">
        <v>113</v>
      </c>
      <c r="F9" s="103" t="s">
        <v>114</v>
      </c>
    </row>
    <row r="10" spans="1:6" ht="16.5" thickBot="1" x14ac:dyDescent="0.3">
      <c r="A10" s="104"/>
      <c r="B10" s="104"/>
      <c r="C10" s="104"/>
      <c r="D10" s="104"/>
      <c r="E10" s="104" t="s">
        <v>115</v>
      </c>
      <c r="F10" s="104" t="s">
        <v>115</v>
      </c>
    </row>
    <row r="11" spans="1:6" s="110" customFormat="1" ht="15.75" customHeight="1" x14ac:dyDescent="0.25">
      <c r="A11" s="105">
        <v>1</v>
      </c>
      <c r="B11" s="106" t="s">
        <v>85</v>
      </c>
      <c r="C11" s="107">
        <v>1</v>
      </c>
      <c r="D11" s="108" t="s">
        <v>86</v>
      </c>
      <c r="E11" s="172">
        <v>4.67</v>
      </c>
      <c r="F11" s="109">
        <f t="shared" ref="F11" si="0">+TRUNC(C11*E11,2)</f>
        <v>4.67</v>
      </c>
    </row>
    <row r="12" spans="1:6" ht="16.5" thickBot="1" x14ac:dyDescent="0.3">
      <c r="A12" s="117"/>
      <c r="B12" s="118" t="s">
        <v>116</v>
      </c>
      <c r="C12" s="119"/>
      <c r="D12" s="120"/>
      <c r="E12" s="121"/>
      <c r="F12" s="122">
        <f>SUM(F11:F11)</f>
        <v>4.67</v>
      </c>
    </row>
    <row r="13" spans="1:6" ht="16.5" thickBot="1" x14ac:dyDescent="0.3">
      <c r="A13" s="123"/>
      <c r="B13" s="124"/>
      <c r="C13" s="125"/>
      <c r="D13" s="126"/>
      <c r="E13" s="127"/>
      <c r="F13" s="128"/>
    </row>
    <row r="14" spans="1:6" ht="13.5" thickBot="1" x14ac:dyDescent="0.25">
      <c r="A14" s="129">
        <v>1</v>
      </c>
      <c r="B14" s="130" t="s">
        <v>134</v>
      </c>
      <c r="C14" s="131">
        <v>8.0000000000000002E-3</v>
      </c>
      <c r="D14" s="132" t="s">
        <v>17</v>
      </c>
      <c r="E14" s="133">
        <v>16</v>
      </c>
      <c r="F14" s="134">
        <f>+TRUNC(C14*E14,2)</f>
        <v>0.12</v>
      </c>
    </row>
    <row r="15" spans="1:6" ht="16.5" thickBot="1" x14ac:dyDescent="0.3">
      <c r="A15" s="145"/>
      <c r="B15" s="146" t="s">
        <v>117</v>
      </c>
      <c r="C15" s="147"/>
      <c r="D15" s="148"/>
      <c r="E15" s="149"/>
      <c r="F15" s="150">
        <f>SUM(F14:F14)</f>
        <v>0.12</v>
      </c>
    </row>
    <row r="16" spans="1:6" ht="15.75" thickBot="1" x14ac:dyDescent="0.25">
      <c r="A16" s="123"/>
      <c r="B16" s="123"/>
      <c r="C16" s="151"/>
      <c r="D16" s="126"/>
      <c r="E16" s="127"/>
      <c r="F16" s="152"/>
    </row>
    <row r="17" spans="1:6" ht="13.8" thickBot="1" x14ac:dyDescent="0.3">
      <c r="A17" s="129">
        <v>1</v>
      </c>
      <c r="B17" s="130" t="s">
        <v>129</v>
      </c>
      <c r="C17" s="131">
        <v>7.0000000000000001E-3</v>
      </c>
      <c r="D17" s="132" t="s">
        <v>17</v>
      </c>
      <c r="E17" s="133">
        <v>120</v>
      </c>
      <c r="F17" s="134">
        <f>+TRUNC(C17*E17,2)</f>
        <v>0.84</v>
      </c>
    </row>
    <row r="18" spans="1:6" ht="16.5" thickBot="1" x14ac:dyDescent="0.3">
      <c r="A18" s="145"/>
      <c r="B18" s="146" t="s">
        <v>118</v>
      </c>
      <c r="C18" s="147"/>
      <c r="D18" s="148"/>
      <c r="E18" s="149"/>
      <c r="F18" s="150">
        <f>SUM(F17:F17)</f>
        <v>0.84</v>
      </c>
    </row>
    <row r="19" spans="1:6" ht="15.75" thickBot="1" x14ac:dyDescent="0.25">
      <c r="A19" s="123"/>
      <c r="B19" s="123"/>
      <c r="C19" s="151"/>
      <c r="D19" s="126"/>
      <c r="E19" s="127"/>
      <c r="F19" s="152"/>
    </row>
    <row r="20" spans="1:6" ht="12.75" x14ac:dyDescent="0.2">
      <c r="A20" s="129">
        <v>1</v>
      </c>
      <c r="B20" s="154" t="s">
        <v>119</v>
      </c>
      <c r="C20" s="155">
        <v>0.05</v>
      </c>
      <c r="D20" s="156" t="s">
        <v>17</v>
      </c>
      <c r="E20" s="166">
        <v>11.88</v>
      </c>
      <c r="F20" s="134">
        <f>+TRUNC(C20*E20,2)</f>
        <v>0.59</v>
      </c>
    </row>
    <row r="21" spans="1:6" ht="13.5" thickBot="1" x14ac:dyDescent="0.25">
      <c r="A21" s="135">
        <v>2</v>
      </c>
      <c r="B21" s="136" t="s">
        <v>120</v>
      </c>
      <c r="C21" s="157">
        <v>0.08</v>
      </c>
      <c r="D21" s="138" t="s">
        <v>17</v>
      </c>
      <c r="E21" s="167">
        <v>5.32</v>
      </c>
      <c r="F21" s="153">
        <f>+TRUNC(C21*E21,2)</f>
        <v>0.42</v>
      </c>
    </row>
    <row r="22" spans="1:6" ht="16.2" thickBot="1" x14ac:dyDescent="0.35">
      <c r="A22" s="145"/>
      <c r="B22" s="146" t="s">
        <v>121</v>
      </c>
      <c r="C22" s="147">
        <v>0</v>
      </c>
      <c r="D22" s="148"/>
      <c r="E22" s="149"/>
      <c r="F22" s="150">
        <f>SUM(F20:F21)</f>
        <v>1.01</v>
      </c>
    </row>
    <row r="23" spans="1:6" ht="15.75" thickBot="1" x14ac:dyDescent="0.25">
      <c r="A23" s="123"/>
      <c r="B23" s="123"/>
      <c r="C23" s="125"/>
      <c r="D23" s="126"/>
      <c r="E23" s="127"/>
      <c r="F23" s="152"/>
    </row>
    <row r="24" spans="1:6" ht="16.5" thickBot="1" x14ac:dyDescent="0.3">
      <c r="A24" s="145"/>
      <c r="B24" s="146" t="s">
        <v>239</v>
      </c>
      <c r="C24" s="158"/>
      <c r="D24" s="159"/>
      <c r="E24" s="149"/>
      <c r="F24" s="150">
        <f>TRUNC(0.8897*F22,2)</f>
        <v>0.89</v>
      </c>
    </row>
    <row r="25" spans="1:6" ht="13.5" thickBot="1" x14ac:dyDescent="0.25">
      <c r="C25" s="160"/>
      <c r="E25" s="161"/>
      <c r="F25" s="161"/>
    </row>
    <row r="26" spans="1:6" ht="16.5" thickBot="1" x14ac:dyDescent="0.3">
      <c r="A26" s="162"/>
      <c r="B26" s="146" t="s">
        <v>122</v>
      </c>
      <c r="C26" s="163"/>
      <c r="D26" s="164"/>
      <c r="E26" s="165"/>
      <c r="F26" s="150">
        <f>+F12+F18+F22+F24+F15</f>
        <v>7.5299999999999994</v>
      </c>
    </row>
    <row r="27" spans="1:6" ht="16.5" thickBot="1" x14ac:dyDescent="0.3">
      <c r="A27" s="162"/>
      <c r="B27" s="146" t="s">
        <v>130</v>
      </c>
      <c r="C27" s="163"/>
      <c r="D27" s="164"/>
      <c r="E27" s="165"/>
      <c r="F27" s="150">
        <f>0.2685*(F26)</f>
        <v>2.0218050000000001</v>
      </c>
    </row>
    <row r="28" spans="1:6" ht="16.5" thickBot="1" x14ac:dyDescent="0.3">
      <c r="A28" s="162"/>
      <c r="B28" s="146" t="s">
        <v>123</v>
      </c>
      <c r="C28" s="163"/>
      <c r="D28" s="164"/>
      <c r="E28" s="165"/>
      <c r="F28" s="150">
        <f>+F27+F26</f>
        <v>9.5518049999999999</v>
      </c>
    </row>
    <row r="29" spans="1:6" ht="12.75" x14ac:dyDescent="0.2">
      <c r="A29" s="97">
        <v>0</v>
      </c>
      <c r="C29" s="160"/>
      <c r="E29" s="161"/>
      <c r="F29" s="161"/>
    </row>
  </sheetData>
  <mergeCells count="5">
    <mergeCell ref="A2:F2"/>
    <mergeCell ref="A3:B3"/>
    <mergeCell ref="C3:E3"/>
    <mergeCell ref="A4:E4"/>
    <mergeCell ref="B6:E6"/>
  </mergeCells>
  <printOptions gridLinesSet="0"/>
  <pageMargins left="0.78740157480314965" right="0.78740157480314965" top="1.5406249999999999" bottom="0.98425196850393704" header="0.51181102362204722" footer="0.51181102362204722"/>
  <pageSetup paperSize="9" scale="85" orientation="portrait" horizontalDpi="300" verticalDpi="300" r:id="rId1"/>
  <headerFooter alignWithMargins="0"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5"/>
  <sheetViews>
    <sheetView showGridLines="0" showZeros="0" view="pageLayout" topLeftCell="A30" zoomScaleNormal="100" workbookViewId="0">
      <selection sqref="A1:F36"/>
    </sheetView>
  </sheetViews>
  <sheetFormatPr defaultColWidth="11.44140625" defaultRowHeight="13.2" x14ac:dyDescent="0.25"/>
  <cols>
    <col min="1" max="1" width="8.44140625" style="97" customWidth="1"/>
    <col min="2" max="2" width="42.5546875" style="97" customWidth="1"/>
    <col min="3" max="3" width="13.5546875" style="97" customWidth="1"/>
    <col min="4" max="256" width="11.44140625" style="97"/>
    <col min="257" max="257" width="8.44140625" style="97" customWidth="1"/>
    <col min="258" max="258" width="42.5546875" style="97" customWidth="1"/>
    <col min="259" max="259" width="13.5546875" style="97" customWidth="1"/>
    <col min="260" max="512" width="11.44140625" style="97"/>
    <col min="513" max="513" width="8.44140625" style="97" customWidth="1"/>
    <col min="514" max="514" width="42.5546875" style="97" customWidth="1"/>
    <col min="515" max="515" width="13.5546875" style="97" customWidth="1"/>
    <col min="516" max="768" width="11.44140625" style="97"/>
    <col min="769" max="769" width="8.44140625" style="97" customWidth="1"/>
    <col min="770" max="770" width="42.5546875" style="97" customWidth="1"/>
    <col min="771" max="771" width="13.5546875" style="97" customWidth="1"/>
    <col min="772" max="1024" width="11.44140625" style="97"/>
    <col min="1025" max="1025" width="8.44140625" style="97" customWidth="1"/>
    <col min="1026" max="1026" width="42.5546875" style="97" customWidth="1"/>
    <col min="1027" max="1027" width="13.5546875" style="97" customWidth="1"/>
    <col min="1028" max="1280" width="11.44140625" style="97"/>
    <col min="1281" max="1281" width="8.44140625" style="97" customWidth="1"/>
    <col min="1282" max="1282" width="42.5546875" style="97" customWidth="1"/>
    <col min="1283" max="1283" width="13.5546875" style="97" customWidth="1"/>
    <col min="1284" max="1536" width="11.44140625" style="97"/>
    <col min="1537" max="1537" width="8.44140625" style="97" customWidth="1"/>
    <col min="1538" max="1538" width="42.5546875" style="97" customWidth="1"/>
    <col min="1539" max="1539" width="13.5546875" style="97" customWidth="1"/>
    <col min="1540" max="1792" width="11.44140625" style="97"/>
    <col min="1793" max="1793" width="8.44140625" style="97" customWidth="1"/>
    <col min="1794" max="1794" width="42.5546875" style="97" customWidth="1"/>
    <col min="1795" max="1795" width="13.5546875" style="97" customWidth="1"/>
    <col min="1796" max="2048" width="11.44140625" style="97"/>
    <col min="2049" max="2049" width="8.44140625" style="97" customWidth="1"/>
    <col min="2050" max="2050" width="42.5546875" style="97" customWidth="1"/>
    <col min="2051" max="2051" width="13.5546875" style="97" customWidth="1"/>
    <col min="2052" max="2304" width="11.44140625" style="97"/>
    <col min="2305" max="2305" width="8.44140625" style="97" customWidth="1"/>
    <col min="2306" max="2306" width="42.5546875" style="97" customWidth="1"/>
    <col min="2307" max="2307" width="13.5546875" style="97" customWidth="1"/>
    <col min="2308" max="2560" width="11.44140625" style="97"/>
    <col min="2561" max="2561" width="8.44140625" style="97" customWidth="1"/>
    <col min="2562" max="2562" width="42.5546875" style="97" customWidth="1"/>
    <col min="2563" max="2563" width="13.5546875" style="97" customWidth="1"/>
    <col min="2564" max="2816" width="11.44140625" style="97"/>
    <col min="2817" max="2817" width="8.44140625" style="97" customWidth="1"/>
    <col min="2818" max="2818" width="42.5546875" style="97" customWidth="1"/>
    <col min="2819" max="2819" width="13.5546875" style="97" customWidth="1"/>
    <col min="2820" max="3072" width="11.44140625" style="97"/>
    <col min="3073" max="3073" width="8.44140625" style="97" customWidth="1"/>
    <col min="3074" max="3074" width="42.5546875" style="97" customWidth="1"/>
    <col min="3075" max="3075" width="13.5546875" style="97" customWidth="1"/>
    <col min="3076" max="3328" width="11.44140625" style="97"/>
    <col min="3329" max="3329" width="8.44140625" style="97" customWidth="1"/>
    <col min="3330" max="3330" width="42.5546875" style="97" customWidth="1"/>
    <col min="3331" max="3331" width="13.5546875" style="97" customWidth="1"/>
    <col min="3332" max="3584" width="11.44140625" style="97"/>
    <col min="3585" max="3585" width="8.44140625" style="97" customWidth="1"/>
    <col min="3586" max="3586" width="42.5546875" style="97" customWidth="1"/>
    <col min="3587" max="3587" width="13.5546875" style="97" customWidth="1"/>
    <col min="3588" max="3840" width="11.44140625" style="97"/>
    <col min="3841" max="3841" width="8.44140625" style="97" customWidth="1"/>
    <col min="3842" max="3842" width="42.5546875" style="97" customWidth="1"/>
    <col min="3843" max="3843" width="13.5546875" style="97" customWidth="1"/>
    <col min="3844" max="4096" width="11.44140625" style="97"/>
    <col min="4097" max="4097" width="8.44140625" style="97" customWidth="1"/>
    <col min="4098" max="4098" width="42.5546875" style="97" customWidth="1"/>
    <col min="4099" max="4099" width="13.5546875" style="97" customWidth="1"/>
    <col min="4100" max="4352" width="11.44140625" style="97"/>
    <col min="4353" max="4353" width="8.44140625" style="97" customWidth="1"/>
    <col min="4354" max="4354" width="42.5546875" style="97" customWidth="1"/>
    <col min="4355" max="4355" width="13.5546875" style="97" customWidth="1"/>
    <col min="4356" max="4608" width="11.44140625" style="97"/>
    <col min="4609" max="4609" width="8.44140625" style="97" customWidth="1"/>
    <col min="4610" max="4610" width="42.5546875" style="97" customWidth="1"/>
    <col min="4611" max="4611" width="13.5546875" style="97" customWidth="1"/>
    <col min="4612" max="4864" width="11.44140625" style="97"/>
    <col min="4865" max="4865" width="8.44140625" style="97" customWidth="1"/>
    <col min="4866" max="4866" width="42.5546875" style="97" customWidth="1"/>
    <col min="4867" max="4867" width="13.5546875" style="97" customWidth="1"/>
    <col min="4868" max="5120" width="11.44140625" style="97"/>
    <col min="5121" max="5121" width="8.44140625" style="97" customWidth="1"/>
    <col min="5122" max="5122" width="42.5546875" style="97" customWidth="1"/>
    <col min="5123" max="5123" width="13.5546875" style="97" customWidth="1"/>
    <col min="5124" max="5376" width="11.44140625" style="97"/>
    <col min="5377" max="5377" width="8.44140625" style="97" customWidth="1"/>
    <col min="5378" max="5378" width="42.5546875" style="97" customWidth="1"/>
    <col min="5379" max="5379" width="13.5546875" style="97" customWidth="1"/>
    <col min="5380" max="5632" width="11.44140625" style="97"/>
    <col min="5633" max="5633" width="8.44140625" style="97" customWidth="1"/>
    <col min="5634" max="5634" width="42.5546875" style="97" customWidth="1"/>
    <col min="5635" max="5635" width="13.5546875" style="97" customWidth="1"/>
    <col min="5636" max="5888" width="11.44140625" style="97"/>
    <col min="5889" max="5889" width="8.44140625" style="97" customWidth="1"/>
    <col min="5890" max="5890" width="42.5546875" style="97" customWidth="1"/>
    <col min="5891" max="5891" width="13.5546875" style="97" customWidth="1"/>
    <col min="5892" max="6144" width="11.44140625" style="97"/>
    <col min="6145" max="6145" width="8.44140625" style="97" customWidth="1"/>
    <col min="6146" max="6146" width="42.5546875" style="97" customWidth="1"/>
    <col min="6147" max="6147" width="13.5546875" style="97" customWidth="1"/>
    <col min="6148" max="6400" width="11.44140625" style="97"/>
    <col min="6401" max="6401" width="8.44140625" style="97" customWidth="1"/>
    <col min="6402" max="6402" width="42.5546875" style="97" customWidth="1"/>
    <col min="6403" max="6403" width="13.5546875" style="97" customWidth="1"/>
    <col min="6404" max="6656" width="11.44140625" style="97"/>
    <col min="6657" max="6657" width="8.44140625" style="97" customWidth="1"/>
    <col min="6658" max="6658" width="42.5546875" style="97" customWidth="1"/>
    <col min="6659" max="6659" width="13.5546875" style="97" customWidth="1"/>
    <col min="6660" max="6912" width="11.44140625" style="97"/>
    <col min="6913" max="6913" width="8.44140625" style="97" customWidth="1"/>
    <col min="6914" max="6914" width="42.5546875" style="97" customWidth="1"/>
    <col min="6915" max="6915" width="13.5546875" style="97" customWidth="1"/>
    <col min="6916" max="7168" width="11.44140625" style="97"/>
    <col min="7169" max="7169" width="8.44140625" style="97" customWidth="1"/>
    <col min="7170" max="7170" width="42.5546875" style="97" customWidth="1"/>
    <col min="7171" max="7171" width="13.5546875" style="97" customWidth="1"/>
    <col min="7172" max="7424" width="11.44140625" style="97"/>
    <col min="7425" max="7425" width="8.44140625" style="97" customWidth="1"/>
    <col min="7426" max="7426" width="42.5546875" style="97" customWidth="1"/>
    <col min="7427" max="7427" width="13.5546875" style="97" customWidth="1"/>
    <col min="7428" max="7680" width="11.44140625" style="97"/>
    <col min="7681" max="7681" width="8.44140625" style="97" customWidth="1"/>
    <col min="7682" max="7682" width="42.5546875" style="97" customWidth="1"/>
    <col min="7683" max="7683" width="13.5546875" style="97" customWidth="1"/>
    <col min="7684" max="7936" width="11.44140625" style="97"/>
    <col min="7937" max="7937" width="8.44140625" style="97" customWidth="1"/>
    <col min="7938" max="7938" width="42.5546875" style="97" customWidth="1"/>
    <col min="7939" max="7939" width="13.5546875" style="97" customWidth="1"/>
    <col min="7940" max="8192" width="11.44140625" style="97"/>
    <col min="8193" max="8193" width="8.44140625" style="97" customWidth="1"/>
    <col min="8194" max="8194" width="42.5546875" style="97" customWidth="1"/>
    <col min="8195" max="8195" width="13.5546875" style="97" customWidth="1"/>
    <col min="8196" max="8448" width="11.44140625" style="97"/>
    <col min="8449" max="8449" width="8.44140625" style="97" customWidth="1"/>
    <col min="8450" max="8450" width="42.5546875" style="97" customWidth="1"/>
    <col min="8451" max="8451" width="13.5546875" style="97" customWidth="1"/>
    <col min="8452" max="8704" width="11.44140625" style="97"/>
    <col min="8705" max="8705" width="8.44140625" style="97" customWidth="1"/>
    <col min="8706" max="8706" width="42.5546875" style="97" customWidth="1"/>
    <col min="8707" max="8707" width="13.5546875" style="97" customWidth="1"/>
    <col min="8708" max="8960" width="11.44140625" style="97"/>
    <col min="8961" max="8961" width="8.44140625" style="97" customWidth="1"/>
    <col min="8962" max="8962" width="42.5546875" style="97" customWidth="1"/>
    <col min="8963" max="8963" width="13.5546875" style="97" customWidth="1"/>
    <col min="8964" max="9216" width="11.44140625" style="97"/>
    <col min="9217" max="9217" width="8.44140625" style="97" customWidth="1"/>
    <col min="9218" max="9218" width="42.5546875" style="97" customWidth="1"/>
    <col min="9219" max="9219" width="13.5546875" style="97" customWidth="1"/>
    <col min="9220" max="9472" width="11.44140625" style="97"/>
    <col min="9473" max="9473" width="8.44140625" style="97" customWidth="1"/>
    <col min="9474" max="9474" width="42.5546875" style="97" customWidth="1"/>
    <col min="9475" max="9475" width="13.5546875" style="97" customWidth="1"/>
    <col min="9476" max="9728" width="11.44140625" style="97"/>
    <col min="9729" max="9729" width="8.44140625" style="97" customWidth="1"/>
    <col min="9730" max="9730" width="42.5546875" style="97" customWidth="1"/>
    <col min="9731" max="9731" width="13.5546875" style="97" customWidth="1"/>
    <col min="9732" max="9984" width="11.44140625" style="97"/>
    <col min="9985" max="9985" width="8.44140625" style="97" customWidth="1"/>
    <col min="9986" max="9986" width="42.5546875" style="97" customWidth="1"/>
    <col min="9987" max="9987" width="13.5546875" style="97" customWidth="1"/>
    <col min="9988" max="10240" width="11.44140625" style="97"/>
    <col min="10241" max="10241" width="8.44140625" style="97" customWidth="1"/>
    <col min="10242" max="10242" width="42.5546875" style="97" customWidth="1"/>
    <col min="10243" max="10243" width="13.5546875" style="97" customWidth="1"/>
    <col min="10244" max="10496" width="11.44140625" style="97"/>
    <col min="10497" max="10497" width="8.44140625" style="97" customWidth="1"/>
    <col min="10498" max="10498" width="42.5546875" style="97" customWidth="1"/>
    <col min="10499" max="10499" width="13.5546875" style="97" customWidth="1"/>
    <col min="10500" max="10752" width="11.44140625" style="97"/>
    <col min="10753" max="10753" width="8.44140625" style="97" customWidth="1"/>
    <col min="10754" max="10754" width="42.5546875" style="97" customWidth="1"/>
    <col min="10755" max="10755" width="13.5546875" style="97" customWidth="1"/>
    <col min="10756" max="11008" width="11.44140625" style="97"/>
    <col min="11009" max="11009" width="8.44140625" style="97" customWidth="1"/>
    <col min="11010" max="11010" width="42.5546875" style="97" customWidth="1"/>
    <col min="11011" max="11011" width="13.5546875" style="97" customWidth="1"/>
    <col min="11012" max="11264" width="11.44140625" style="97"/>
    <col min="11265" max="11265" width="8.44140625" style="97" customWidth="1"/>
    <col min="11266" max="11266" width="42.5546875" style="97" customWidth="1"/>
    <col min="11267" max="11267" width="13.5546875" style="97" customWidth="1"/>
    <col min="11268" max="11520" width="11.44140625" style="97"/>
    <col min="11521" max="11521" width="8.44140625" style="97" customWidth="1"/>
    <col min="11522" max="11522" width="42.5546875" style="97" customWidth="1"/>
    <col min="11523" max="11523" width="13.5546875" style="97" customWidth="1"/>
    <col min="11524" max="11776" width="11.44140625" style="97"/>
    <col min="11777" max="11777" width="8.44140625" style="97" customWidth="1"/>
    <col min="11778" max="11778" width="42.5546875" style="97" customWidth="1"/>
    <col min="11779" max="11779" width="13.5546875" style="97" customWidth="1"/>
    <col min="11780" max="12032" width="11.44140625" style="97"/>
    <col min="12033" max="12033" width="8.44140625" style="97" customWidth="1"/>
    <col min="12034" max="12034" width="42.5546875" style="97" customWidth="1"/>
    <col min="12035" max="12035" width="13.5546875" style="97" customWidth="1"/>
    <col min="12036" max="12288" width="11.44140625" style="97"/>
    <col min="12289" max="12289" width="8.44140625" style="97" customWidth="1"/>
    <col min="12290" max="12290" width="42.5546875" style="97" customWidth="1"/>
    <col min="12291" max="12291" width="13.5546875" style="97" customWidth="1"/>
    <col min="12292" max="12544" width="11.44140625" style="97"/>
    <col min="12545" max="12545" width="8.44140625" style="97" customWidth="1"/>
    <col min="12546" max="12546" width="42.5546875" style="97" customWidth="1"/>
    <col min="12547" max="12547" width="13.5546875" style="97" customWidth="1"/>
    <col min="12548" max="12800" width="11.44140625" style="97"/>
    <col min="12801" max="12801" width="8.44140625" style="97" customWidth="1"/>
    <col min="12802" max="12802" width="42.5546875" style="97" customWidth="1"/>
    <col min="12803" max="12803" width="13.5546875" style="97" customWidth="1"/>
    <col min="12804" max="13056" width="11.44140625" style="97"/>
    <col min="13057" max="13057" width="8.44140625" style="97" customWidth="1"/>
    <col min="13058" max="13058" width="42.5546875" style="97" customWidth="1"/>
    <col min="13059" max="13059" width="13.5546875" style="97" customWidth="1"/>
    <col min="13060" max="13312" width="11.44140625" style="97"/>
    <col min="13313" max="13313" width="8.44140625" style="97" customWidth="1"/>
    <col min="13314" max="13314" width="42.5546875" style="97" customWidth="1"/>
    <col min="13315" max="13315" width="13.5546875" style="97" customWidth="1"/>
    <col min="13316" max="13568" width="11.44140625" style="97"/>
    <col min="13569" max="13569" width="8.44140625" style="97" customWidth="1"/>
    <col min="13570" max="13570" width="42.5546875" style="97" customWidth="1"/>
    <col min="13571" max="13571" width="13.5546875" style="97" customWidth="1"/>
    <col min="13572" max="13824" width="11.44140625" style="97"/>
    <col min="13825" max="13825" width="8.44140625" style="97" customWidth="1"/>
    <col min="13826" max="13826" width="42.5546875" style="97" customWidth="1"/>
    <col min="13827" max="13827" width="13.5546875" style="97" customWidth="1"/>
    <col min="13828" max="14080" width="11.44140625" style="97"/>
    <col min="14081" max="14081" width="8.44140625" style="97" customWidth="1"/>
    <col min="14082" max="14082" width="42.5546875" style="97" customWidth="1"/>
    <col min="14083" max="14083" width="13.5546875" style="97" customWidth="1"/>
    <col min="14084" max="14336" width="11.44140625" style="97"/>
    <col min="14337" max="14337" width="8.44140625" style="97" customWidth="1"/>
    <col min="14338" max="14338" width="42.5546875" style="97" customWidth="1"/>
    <col min="14339" max="14339" width="13.5546875" style="97" customWidth="1"/>
    <col min="14340" max="14592" width="11.44140625" style="97"/>
    <col min="14593" max="14593" width="8.44140625" style="97" customWidth="1"/>
    <col min="14594" max="14594" width="42.5546875" style="97" customWidth="1"/>
    <col min="14595" max="14595" width="13.5546875" style="97" customWidth="1"/>
    <col min="14596" max="14848" width="11.44140625" style="97"/>
    <col min="14849" max="14849" width="8.44140625" style="97" customWidth="1"/>
    <col min="14850" max="14850" width="42.5546875" style="97" customWidth="1"/>
    <col min="14851" max="14851" width="13.5546875" style="97" customWidth="1"/>
    <col min="14852" max="15104" width="11.44140625" style="97"/>
    <col min="15105" max="15105" width="8.44140625" style="97" customWidth="1"/>
    <col min="15106" max="15106" width="42.5546875" style="97" customWidth="1"/>
    <col min="15107" max="15107" width="13.5546875" style="97" customWidth="1"/>
    <col min="15108" max="15360" width="11.44140625" style="97"/>
    <col min="15361" max="15361" width="8.44140625" style="97" customWidth="1"/>
    <col min="15362" max="15362" width="42.5546875" style="97" customWidth="1"/>
    <col min="15363" max="15363" width="13.5546875" style="97" customWidth="1"/>
    <col min="15364" max="15616" width="11.44140625" style="97"/>
    <col min="15617" max="15617" width="8.44140625" style="97" customWidth="1"/>
    <col min="15618" max="15618" width="42.5546875" style="97" customWidth="1"/>
    <col min="15619" max="15619" width="13.5546875" style="97" customWidth="1"/>
    <col min="15620" max="15872" width="11.44140625" style="97"/>
    <col min="15873" max="15873" width="8.44140625" style="97" customWidth="1"/>
    <col min="15874" max="15874" width="42.5546875" style="97" customWidth="1"/>
    <col min="15875" max="15875" width="13.5546875" style="97" customWidth="1"/>
    <col min="15876" max="16128" width="11.44140625" style="97"/>
    <col min="16129" max="16129" width="8.44140625" style="97" customWidth="1"/>
    <col min="16130" max="16130" width="42.5546875" style="97" customWidth="1"/>
    <col min="16131" max="16131" width="13.5546875" style="97" customWidth="1"/>
    <col min="16132" max="16384" width="11.44140625" style="97"/>
  </cols>
  <sheetData>
    <row r="1" spans="1:6" ht="19.5" thickBot="1" x14ac:dyDescent="0.35">
      <c r="A1" s="95"/>
      <c r="B1" s="95"/>
      <c r="C1" s="95"/>
      <c r="D1" s="95"/>
      <c r="E1" s="96"/>
    </row>
    <row r="2" spans="1:6" ht="20.25" customHeight="1" thickBot="1" x14ac:dyDescent="0.3">
      <c r="A2" s="289" t="s">
        <v>124</v>
      </c>
      <c r="B2" s="290"/>
      <c r="C2" s="290"/>
      <c r="D2" s="290"/>
      <c r="E2" s="290"/>
      <c r="F2" s="291"/>
    </row>
    <row r="3" spans="1:6" ht="20.25" customHeight="1" thickBot="1" x14ac:dyDescent="0.3">
      <c r="A3" s="292" t="s">
        <v>108</v>
      </c>
      <c r="B3" s="293"/>
      <c r="C3" s="294"/>
      <c r="D3" s="295"/>
      <c r="E3" s="296"/>
      <c r="F3" s="98" t="s">
        <v>109</v>
      </c>
    </row>
    <row r="4" spans="1:6" ht="19.5" customHeight="1" thickBot="1" x14ac:dyDescent="0.25">
      <c r="A4" s="292" t="s">
        <v>126</v>
      </c>
      <c r="B4" s="297"/>
      <c r="C4" s="297"/>
      <c r="D4" s="297"/>
      <c r="E4" s="293"/>
      <c r="F4" s="99" t="s">
        <v>191</v>
      </c>
    </row>
    <row r="5" spans="1:6" ht="15" customHeight="1" thickBot="1" x14ac:dyDescent="0.25"/>
    <row r="6" spans="1:6" ht="28.65" customHeight="1" thickBot="1" x14ac:dyDescent="0.3">
      <c r="A6" s="100"/>
      <c r="B6" s="298" t="s">
        <v>94</v>
      </c>
      <c r="C6" s="299"/>
      <c r="D6" s="299"/>
      <c r="E6" s="300"/>
      <c r="F6" s="101" t="s">
        <v>18</v>
      </c>
    </row>
    <row r="7" spans="1:6" ht="13.5" thickBot="1" x14ac:dyDescent="0.25"/>
    <row r="8" spans="1:6" ht="15.6" x14ac:dyDescent="0.3">
      <c r="A8" s="102"/>
      <c r="B8" s="102"/>
      <c r="C8" s="102"/>
      <c r="D8" s="102"/>
      <c r="E8" s="102" t="s">
        <v>110</v>
      </c>
      <c r="F8" s="102" t="s">
        <v>110</v>
      </c>
    </row>
    <row r="9" spans="1:6" ht="15.6" x14ac:dyDescent="0.3">
      <c r="A9" s="103" t="s">
        <v>1</v>
      </c>
      <c r="B9" s="103" t="s">
        <v>111</v>
      </c>
      <c r="C9" s="103" t="s">
        <v>112</v>
      </c>
      <c r="D9" s="103" t="s">
        <v>75</v>
      </c>
      <c r="E9" s="103" t="s">
        <v>113</v>
      </c>
      <c r="F9" s="103" t="s">
        <v>114</v>
      </c>
    </row>
    <row r="10" spans="1:6" ht="16.5" thickBot="1" x14ac:dyDescent="0.3">
      <c r="A10" s="104"/>
      <c r="B10" s="104"/>
      <c r="C10" s="104"/>
      <c r="D10" s="104"/>
      <c r="E10" s="104" t="s">
        <v>115</v>
      </c>
      <c r="F10" s="104" t="s">
        <v>115</v>
      </c>
    </row>
    <row r="11" spans="1:6" s="110" customFormat="1" ht="15.75" customHeight="1" x14ac:dyDescent="0.2">
      <c r="A11" s="105">
        <v>1</v>
      </c>
      <c r="B11" s="169" t="s">
        <v>137</v>
      </c>
      <c r="C11" s="107">
        <v>2</v>
      </c>
      <c r="D11" s="108" t="s">
        <v>75</v>
      </c>
      <c r="E11" s="172">
        <v>2.1800000000000002</v>
      </c>
      <c r="F11" s="109">
        <f t="shared" ref="F11:F17" si="0">+TRUNC(C11*E11,2)</f>
        <v>4.3600000000000003</v>
      </c>
    </row>
    <row r="12" spans="1:6" s="110" customFormat="1" ht="12.75" x14ac:dyDescent="0.2">
      <c r="A12" s="111">
        <v>2</v>
      </c>
      <c r="B12" s="169" t="s">
        <v>135</v>
      </c>
      <c r="C12" s="168">
        <v>2</v>
      </c>
      <c r="D12" s="113" t="s">
        <v>75</v>
      </c>
      <c r="E12" s="172">
        <v>7.27</v>
      </c>
      <c r="F12" s="115">
        <f t="shared" si="0"/>
        <v>14.54</v>
      </c>
    </row>
    <row r="13" spans="1:6" s="110" customFormat="1" x14ac:dyDescent="0.25">
      <c r="A13" s="111">
        <v>3</v>
      </c>
      <c r="B13" s="169" t="s">
        <v>138</v>
      </c>
      <c r="C13" s="168">
        <v>2</v>
      </c>
      <c r="D13" s="113" t="s">
        <v>75</v>
      </c>
      <c r="E13" s="172">
        <v>2.35</v>
      </c>
      <c r="F13" s="115">
        <f t="shared" si="0"/>
        <v>4.7</v>
      </c>
    </row>
    <row r="14" spans="1:6" s="110" customFormat="1" ht="26.4" x14ac:dyDescent="0.25">
      <c r="A14" s="111">
        <v>4</v>
      </c>
      <c r="B14" s="170" t="s">
        <v>136</v>
      </c>
      <c r="C14" s="168">
        <v>1</v>
      </c>
      <c r="D14" s="113" t="s">
        <v>75</v>
      </c>
      <c r="E14" s="172">
        <v>6.15</v>
      </c>
      <c r="F14" s="115">
        <f t="shared" si="0"/>
        <v>6.15</v>
      </c>
    </row>
    <row r="15" spans="1:6" s="110" customFormat="1" ht="12.75" x14ac:dyDescent="0.2">
      <c r="A15" s="111">
        <v>5</v>
      </c>
      <c r="B15" s="112" t="s">
        <v>151</v>
      </c>
      <c r="C15" s="168">
        <v>2</v>
      </c>
      <c r="D15" s="113" t="s">
        <v>75</v>
      </c>
      <c r="E15" s="167">
        <v>15.39</v>
      </c>
      <c r="F15" s="115">
        <f t="shared" si="0"/>
        <v>30.78</v>
      </c>
    </row>
    <row r="16" spans="1:6" s="110" customFormat="1" ht="12.75" x14ac:dyDescent="0.2">
      <c r="A16" s="111">
        <v>6</v>
      </c>
      <c r="B16" s="112" t="s">
        <v>148</v>
      </c>
      <c r="C16" s="168">
        <v>0.25</v>
      </c>
      <c r="D16" s="113" t="s">
        <v>75</v>
      </c>
      <c r="E16" s="167">
        <v>3.04</v>
      </c>
      <c r="F16" s="115">
        <f t="shared" si="0"/>
        <v>0.76</v>
      </c>
    </row>
    <row r="17" spans="1:6" s="110" customFormat="1" ht="12.75" x14ac:dyDescent="0.2">
      <c r="A17" s="111">
        <f>+A16+1</f>
        <v>7</v>
      </c>
      <c r="B17" s="112" t="s">
        <v>171</v>
      </c>
      <c r="C17" s="168">
        <v>2.5</v>
      </c>
      <c r="D17" s="113" t="s">
        <v>86</v>
      </c>
      <c r="E17" s="167">
        <v>1.65</v>
      </c>
      <c r="F17" s="115">
        <f t="shared" si="0"/>
        <v>4.12</v>
      </c>
    </row>
    <row r="18" spans="1:6" ht="16.5" thickBot="1" x14ac:dyDescent="0.3">
      <c r="A18" s="117"/>
      <c r="B18" s="118" t="s">
        <v>116</v>
      </c>
      <c r="C18" s="119"/>
      <c r="D18" s="120"/>
      <c r="E18" s="121"/>
      <c r="F18" s="122">
        <f>SUM(F11:F17)</f>
        <v>65.41</v>
      </c>
    </row>
    <row r="19" spans="1:6" ht="16.5" thickBot="1" x14ac:dyDescent="0.3">
      <c r="A19" s="123"/>
      <c r="B19" s="124"/>
      <c r="C19" s="125"/>
      <c r="D19" s="126"/>
      <c r="E19" s="127"/>
      <c r="F19" s="128"/>
    </row>
    <row r="20" spans="1:6" ht="13.5" thickBot="1" x14ac:dyDescent="0.25">
      <c r="A20" s="129">
        <v>1</v>
      </c>
      <c r="B20" s="130"/>
      <c r="C20" s="131"/>
      <c r="D20" s="132"/>
      <c r="E20" s="133"/>
      <c r="F20" s="134">
        <f>+TRUNC(C20*E20,2)</f>
        <v>0</v>
      </c>
    </row>
    <row r="21" spans="1:6" ht="16.5" thickBot="1" x14ac:dyDescent="0.3">
      <c r="A21" s="145"/>
      <c r="B21" s="146" t="s">
        <v>117</v>
      </c>
      <c r="C21" s="147"/>
      <c r="D21" s="148"/>
      <c r="E21" s="149"/>
      <c r="F21" s="150">
        <f>SUM(F20:F20)</f>
        <v>0</v>
      </c>
    </row>
    <row r="22" spans="1:6" ht="15.75" thickBot="1" x14ac:dyDescent="0.25">
      <c r="A22" s="123"/>
      <c r="B22" s="123"/>
      <c r="C22" s="151"/>
      <c r="D22" s="126"/>
      <c r="E22" s="127"/>
      <c r="F22" s="152"/>
    </row>
    <row r="23" spans="1:6" ht="13.5" thickBot="1" x14ac:dyDescent="0.25">
      <c r="A23" s="129">
        <v>1</v>
      </c>
      <c r="B23" s="130"/>
      <c r="C23" s="131"/>
      <c r="D23" s="132"/>
      <c r="E23" s="133"/>
      <c r="F23" s="134">
        <f>+TRUNC(C23*E23,2)</f>
        <v>0</v>
      </c>
    </row>
    <row r="24" spans="1:6" ht="16.5" thickBot="1" x14ac:dyDescent="0.3">
      <c r="A24" s="145"/>
      <c r="B24" s="146" t="s">
        <v>118</v>
      </c>
      <c r="C24" s="147"/>
      <c r="D24" s="148"/>
      <c r="E24" s="149"/>
      <c r="F24" s="150">
        <f>SUM(F23:F23)</f>
        <v>0</v>
      </c>
    </row>
    <row r="25" spans="1:6" ht="15.75" thickBot="1" x14ac:dyDescent="0.25">
      <c r="A25" s="123"/>
      <c r="B25" s="123"/>
      <c r="C25" s="151"/>
      <c r="D25" s="126"/>
      <c r="E25" s="127"/>
      <c r="F25" s="152"/>
    </row>
    <row r="26" spans="1:6" ht="12.75" x14ac:dyDescent="0.2">
      <c r="A26" s="129">
        <v>1</v>
      </c>
      <c r="B26" s="154" t="s">
        <v>119</v>
      </c>
      <c r="C26" s="155">
        <v>0.4</v>
      </c>
      <c r="D26" s="156" t="s">
        <v>17</v>
      </c>
      <c r="E26" s="166">
        <v>11.88</v>
      </c>
      <c r="F26" s="134">
        <f>+TRUNC(C26*E26,2)</f>
        <v>4.75</v>
      </c>
    </row>
    <row r="27" spans="1:6" ht="13.5" thickBot="1" x14ac:dyDescent="0.25">
      <c r="A27" s="135">
        <v>2</v>
      </c>
      <c r="B27" s="136" t="s">
        <v>120</v>
      </c>
      <c r="C27" s="157">
        <v>0.8</v>
      </c>
      <c r="D27" s="138" t="s">
        <v>17</v>
      </c>
      <c r="E27" s="167">
        <v>5.32</v>
      </c>
      <c r="F27" s="153">
        <f>+TRUNC(C27*E27,2)</f>
        <v>4.25</v>
      </c>
    </row>
    <row r="28" spans="1:6" ht="16.2" thickBot="1" x14ac:dyDescent="0.35">
      <c r="A28" s="145"/>
      <c r="B28" s="146" t="s">
        <v>121</v>
      </c>
      <c r="C28" s="147">
        <v>0</v>
      </c>
      <c r="D28" s="148"/>
      <c r="E28" s="149"/>
      <c r="F28" s="150">
        <f>SUM(F26:F27)</f>
        <v>9</v>
      </c>
    </row>
    <row r="29" spans="1:6" ht="15.75" thickBot="1" x14ac:dyDescent="0.25">
      <c r="A29" s="123"/>
      <c r="B29" s="123"/>
      <c r="C29" s="125"/>
      <c r="D29" s="126"/>
      <c r="E29" s="127"/>
      <c r="F29" s="152"/>
    </row>
    <row r="30" spans="1:6" ht="16.5" thickBot="1" x14ac:dyDescent="0.3">
      <c r="A30" s="145"/>
      <c r="B30" s="146" t="s">
        <v>239</v>
      </c>
      <c r="C30" s="158"/>
      <c r="D30" s="159"/>
      <c r="E30" s="149"/>
      <c r="F30" s="150">
        <f>TRUNC(0.8897*F28,2)</f>
        <v>8</v>
      </c>
    </row>
    <row r="31" spans="1:6" ht="13.5" thickBot="1" x14ac:dyDescent="0.25">
      <c r="C31" s="160"/>
      <c r="E31" s="161"/>
      <c r="F31" s="161"/>
    </row>
    <row r="32" spans="1:6" ht="16.5" thickBot="1" x14ac:dyDescent="0.3">
      <c r="A32" s="162"/>
      <c r="B32" s="146" t="s">
        <v>122</v>
      </c>
      <c r="C32" s="163"/>
      <c r="D32" s="164"/>
      <c r="E32" s="165"/>
      <c r="F32" s="150">
        <f>+F18+F24+F28+F30+F21</f>
        <v>82.41</v>
      </c>
    </row>
    <row r="33" spans="1:6" ht="16.5" thickBot="1" x14ac:dyDescent="0.3">
      <c r="A33" s="162"/>
      <c r="B33" s="146" t="s">
        <v>130</v>
      </c>
      <c r="C33" s="163"/>
      <c r="D33" s="164"/>
      <c r="E33" s="165"/>
      <c r="F33" s="150">
        <f>0.2685*(F32)</f>
        <v>22.127085000000001</v>
      </c>
    </row>
    <row r="34" spans="1:6" ht="16.5" thickBot="1" x14ac:dyDescent="0.3">
      <c r="A34" s="162"/>
      <c r="B34" s="146" t="s">
        <v>123</v>
      </c>
      <c r="C34" s="163"/>
      <c r="D34" s="164"/>
      <c r="E34" s="165"/>
      <c r="F34" s="150">
        <f>+F33+F32</f>
        <v>104.53708499999999</v>
      </c>
    </row>
    <row r="35" spans="1:6" ht="12.75" x14ac:dyDescent="0.2">
      <c r="A35" s="97">
        <v>0</v>
      </c>
      <c r="C35" s="160"/>
      <c r="E35" s="161"/>
      <c r="F35" s="161"/>
    </row>
  </sheetData>
  <mergeCells count="5">
    <mergeCell ref="A2:F2"/>
    <mergeCell ref="A3:B3"/>
    <mergeCell ref="C3:E3"/>
    <mergeCell ref="A4:E4"/>
    <mergeCell ref="B6:E6"/>
  </mergeCells>
  <printOptions gridLinesSet="0"/>
  <pageMargins left="0.78740157480314965" right="0.78740157480314965" top="1.5140625000000001" bottom="0.98425196850393704" header="0.51181102362204722" footer="0.51181102362204722"/>
  <pageSetup paperSize="9" scale="85" orientation="portrait" horizontalDpi="300" verticalDpi="300" r:id="rId1"/>
  <headerFooter alignWithMargins="0">
    <oddHeader>&amp;L&amp;G&amp;R&amp;G</oddHeader>
    <oddFooter>&amp;LJucurutu/RN, 10 de outubro de 2019&amp;R
&amp;G
Responsável Técnico:
Ellen Gabriela de Melo
CREA: 211603487-6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0"/>
  <sheetViews>
    <sheetView showGridLines="0" showZeros="0" view="pageLayout" topLeftCell="A33" zoomScaleNormal="100" workbookViewId="0">
      <selection activeCell="B1" sqref="A1:F31"/>
    </sheetView>
  </sheetViews>
  <sheetFormatPr defaultColWidth="11.44140625" defaultRowHeight="13.2" x14ac:dyDescent="0.25"/>
  <cols>
    <col min="1" max="1" width="8.44140625" style="97" customWidth="1"/>
    <col min="2" max="2" width="42.5546875" style="97" customWidth="1"/>
    <col min="3" max="3" width="13.5546875" style="97" customWidth="1"/>
    <col min="4" max="256" width="11.44140625" style="97"/>
    <col min="257" max="257" width="8.44140625" style="97" customWidth="1"/>
    <col min="258" max="258" width="42.5546875" style="97" customWidth="1"/>
    <col min="259" max="259" width="13.5546875" style="97" customWidth="1"/>
    <col min="260" max="512" width="11.44140625" style="97"/>
    <col min="513" max="513" width="8.44140625" style="97" customWidth="1"/>
    <col min="514" max="514" width="42.5546875" style="97" customWidth="1"/>
    <col min="515" max="515" width="13.5546875" style="97" customWidth="1"/>
    <col min="516" max="768" width="11.44140625" style="97"/>
    <col min="769" max="769" width="8.44140625" style="97" customWidth="1"/>
    <col min="770" max="770" width="42.5546875" style="97" customWidth="1"/>
    <col min="771" max="771" width="13.5546875" style="97" customWidth="1"/>
    <col min="772" max="1024" width="11.44140625" style="97"/>
    <col min="1025" max="1025" width="8.44140625" style="97" customWidth="1"/>
    <col min="1026" max="1026" width="42.5546875" style="97" customWidth="1"/>
    <col min="1027" max="1027" width="13.5546875" style="97" customWidth="1"/>
    <col min="1028" max="1280" width="11.44140625" style="97"/>
    <col min="1281" max="1281" width="8.44140625" style="97" customWidth="1"/>
    <col min="1282" max="1282" width="42.5546875" style="97" customWidth="1"/>
    <col min="1283" max="1283" width="13.5546875" style="97" customWidth="1"/>
    <col min="1284" max="1536" width="11.44140625" style="97"/>
    <col min="1537" max="1537" width="8.44140625" style="97" customWidth="1"/>
    <col min="1538" max="1538" width="42.5546875" style="97" customWidth="1"/>
    <col min="1539" max="1539" width="13.5546875" style="97" customWidth="1"/>
    <col min="1540" max="1792" width="11.44140625" style="97"/>
    <col min="1793" max="1793" width="8.44140625" style="97" customWidth="1"/>
    <col min="1794" max="1794" width="42.5546875" style="97" customWidth="1"/>
    <col min="1795" max="1795" width="13.5546875" style="97" customWidth="1"/>
    <col min="1796" max="2048" width="11.44140625" style="97"/>
    <col min="2049" max="2049" width="8.44140625" style="97" customWidth="1"/>
    <col min="2050" max="2050" width="42.5546875" style="97" customWidth="1"/>
    <col min="2051" max="2051" width="13.5546875" style="97" customWidth="1"/>
    <col min="2052" max="2304" width="11.44140625" style="97"/>
    <col min="2305" max="2305" width="8.44140625" style="97" customWidth="1"/>
    <col min="2306" max="2306" width="42.5546875" style="97" customWidth="1"/>
    <col min="2307" max="2307" width="13.5546875" style="97" customWidth="1"/>
    <col min="2308" max="2560" width="11.44140625" style="97"/>
    <col min="2561" max="2561" width="8.44140625" style="97" customWidth="1"/>
    <col min="2562" max="2562" width="42.5546875" style="97" customWidth="1"/>
    <col min="2563" max="2563" width="13.5546875" style="97" customWidth="1"/>
    <col min="2564" max="2816" width="11.44140625" style="97"/>
    <col min="2817" max="2817" width="8.44140625" style="97" customWidth="1"/>
    <col min="2818" max="2818" width="42.5546875" style="97" customWidth="1"/>
    <col min="2819" max="2819" width="13.5546875" style="97" customWidth="1"/>
    <col min="2820" max="3072" width="11.44140625" style="97"/>
    <col min="3073" max="3073" width="8.44140625" style="97" customWidth="1"/>
    <col min="3074" max="3074" width="42.5546875" style="97" customWidth="1"/>
    <col min="3075" max="3075" width="13.5546875" style="97" customWidth="1"/>
    <col min="3076" max="3328" width="11.44140625" style="97"/>
    <col min="3329" max="3329" width="8.44140625" style="97" customWidth="1"/>
    <col min="3330" max="3330" width="42.5546875" style="97" customWidth="1"/>
    <col min="3331" max="3331" width="13.5546875" style="97" customWidth="1"/>
    <col min="3332" max="3584" width="11.44140625" style="97"/>
    <col min="3585" max="3585" width="8.44140625" style="97" customWidth="1"/>
    <col min="3586" max="3586" width="42.5546875" style="97" customWidth="1"/>
    <col min="3587" max="3587" width="13.5546875" style="97" customWidth="1"/>
    <col min="3588" max="3840" width="11.44140625" style="97"/>
    <col min="3841" max="3841" width="8.44140625" style="97" customWidth="1"/>
    <col min="3842" max="3842" width="42.5546875" style="97" customWidth="1"/>
    <col min="3843" max="3843" width="13.5546875" style="97" customWidth="1"/>
    <col min="3844" max="4096" width="11.44140625" style="97"/>
    <col min="4097" max="4097" width="8.44140625" style="97" customWidth="1"/>
    <col min="4098" max="4098" width="42.5546875" style="97" customWidth="1"/>
    <col min="4099" max="4099" width="13.5546875" style="97" customWidth="1"/>
    <col min="4100" max="4352" width="11.44140625" style="97"/>
    <col min="4353" max="4353" width="8.44140625" style="97" customWidth="1"/>
    <col min="4354" max="4354" width="42.5546875" style="97" customWidth="1"/>
    <col min="4355" max="4355" width="13.5546875" style="97" customWidth="1"/>
    <col min="4356" max="4608" width="11.44140625" style="97"/>
    <col min="4609" max="4609" width="8.44140625" style="97" customWidth="1"/>
    <col min="4610" max="4610" width="42.5546875" style="97" customWidth="1"/>
    <col min="4611" max="4611" width="13.5546875" style="97" customWidth="1"/>
    <col min="4612" max="4864" width="11.44140625" style="97"/>
    <col min="4865" max="4865" width="8.44140625" style="97" customWidth="1"/>
    <col min="4866" max="4866" width="42.5546875" style="97" customWidth="1"/>
    <col min="4867" max="4867" width="13.5546875" style="97" customWidth="1"/>
    <col min="4868" max="5120" width="11.44140625" style="97"/>
    <col min="5121" max="5121" width="8.44140625" style="97" customWidth="1"/>
    <col min="5122" max="5122" width="42.5546875" style="97" customWidth="1"/>
    <col min="5123" max="5123" width="13.5546875" style="97" customWidth="1"/>
    <col min="5124" max="5376" width="11.44140625" style="97"/>
    <col min="5377" max="5377" width="8.44140625" style="97" customWidth="1"/>
    <col min="5378" max="5378" width="42.5546875" style="97" customWidth="1"/>
    <col min="5379" max="5379" width="13.5546875" style="97" customWidth="1"/>
    <col min="5380" max="5632" width="11.44140625" style="97"/>
    <col min="5633" max="5633" width="8.44140625" style="97" customWidth="1"/>
    <col min="5634" max="5634" width="42.5546875" style="97" customWidth="1"/>
    <col min="5635" max="5635" width="13.5546875" style="97" customWidth="1"/>
    <col min="5636" max="5888" width="11.44140625" style="97"/>
    <col min="5889" max="5889" width="8.44140625" style="97" customWidth="1"/>
    <col min="5890" max="5890" width="42.5546875" style="97" customWidth="1"/>
    <col min="5891" max="5891" width="13.5546875" style="97" customWidth="1"/>
    <col min="5892" max="6144" width="11.44140625" style="97"/>
    <col min="6145" max="6145" width="8.44140625" style="97" customWidth="1"/>
    <col min="6146" max="6146" width="42.5546875" style="97" customWidth="1"/>
    <col min="6147" max="6147" width="13.5546875" style="97" customWidth="1"/>
    <col min="6148" max="6400" width="11.44140625" style="97"/>
    <col min="6401" max="6401" width="8.44140625" style="97" customWidth="1"/>
    <col min="6402" max="6402" width="42.5546875" style="97" customWidth="1"/>
    <col min="6403" max="6403" width="13.5546875" style="97" customWidth="1"/>
    <col min="6404" max="6656" width="11.44140625" style="97"/>
    <col min="6657" max="6657" width="8.44140625" style="97" customWidth="1"/>
    <col min="6658" max="6658" width="42.5546875" style="97" customWidth="1"/>
    <col min="6659" max="6659" width="13.5546875" style="97" customWidth="1"/>
    <col min="6660" max="6912" width="11.44140625" style="97"/>
    <col min="6913" max="6913" width="8.44140625" style="97" customWidth="1"/>
    <col min="6914" max="6914" width="42.5546875" style="97" customWidth="1"/>
    <col min="6915" max="6915" width="13.5546875" style="97" customWidth="1"/>
    <col min="6916" max="7168" width="11.44140625" style="97"/>
    <col min="7169" max="7169" width="8.44140625" style="97" customWidth="1"/>
    <col min="7170" max="7170" width="42.5546875" style="97" customWidth="1"/>
    <col min="7171" max="7171" width="13.5546875" style="97" customWidth="1"/>
    <col min="7172" max="7424" width="11.44140625" style="97"/>
    <col min="7425" max="7425" width="8.44140625" style="97" customWidth="1"/>
    <col min="7426" max="7426" width="42.5546875" style="97" customWidth="1"/>
    <col min="7427" max="7427" width="13.5546875" style="97" customWidth="1"/>
    <col min="7428" max="7680" width="11.44140625" style="97"/>
    <col min="7681" max="7681" width="8.44140625" style="97" customWidth="1"/>
    <col min="7682" max="7682" width="42.5546875" style="97" customWidth="1"/>
    <col min="7683" max="7683" width="13.5546875" style="97" customWidth="1"/>
    <col min="7684" max="7936" width="11.44140625" style="97"/>
    <col min="7937" max="7937" width="8.44140625" style="97" customWidth="1"/>
    <col min="7938" max="7938" width="42.5546875" style="97" customWidth="1"/>
    <col min="7939" max="7939" width="13.5546875" style="97" customWidth="1"/>
    <col min="7940" max="8192" width="11.44140625" style="97"/>
    <col min="8193" max="8193" width="8.44140625" style="97" customWidth="1"/>
    <col min="8194" max="8194" width="42.5546875" style="97" customWidth="1"/>
    <col min="8195" max="8195" width="13.5546875" style="97" customWidth="1"/>
    <col min="8196" max="8448" width="11.44140625" style="97"/>
    <col min="8449" max="8449" width="8.44140625" style="97" customWidth="1"/>
    <col min="8450" max="8450" width="42.5546875" style="97" customWidth="1"/>
    <col min="8451" max="8451" width="13.5546875" style="97" customWidth="1"/>
    <col min="8452" max="8704" width="11.44140625" style="97"/>
    <col min="8705" max="8705" width="8.44140625" style="97" customWidth="1"/>
    <col min="8706" max="8706" width="42.5546875" style="97" customWidth="1"/>
    <col min="8707" max="8707" width="13.5546875" style="97" customWidth="1"/>
    <col min="8708" max="8960" width="11.44140625" style="97"/>
    <col min="8961" max="8961" width="8.44140625" style="97" customWidth="1"/>
    <col min="8962" max="8962" width="42.5546875" style="97" customWidth="1"/>
    <col min="8963" max="8963" width="13.5546875" style="97" customWidth="1"/>
    <col min="8964" max="9216" width="11.44140625" style="97"/>
    <col min="9217" max="9217" width="8.44140625" style="97" customWidth="1"/>
    <col min="9218" max="9218" width="42.5546875" style="97" customWidth="1"/>
    <col min="9219" max="9219" width="13.5546875" style="97" customWidth="1"/>
    <col min="9220" max="9472" width="11.44140625" style="97"/>
    <col min="9473" max="9473" width="8.44140625" style="97" customWidth="1"/>
    <col min="9474" max="9474" width="42.5546875" style="97" customWidth="1"/>
    <col min="9475" max="9475" width="13.5546875" style="97" customWidth="1"/>
    <col min="9476" max="9728" width="11.44140625" style="97"/>
    <col min="9729" max="9729" width="8.44140625" style="97" customWidth="1"/>
    <col min="9730" max="9730" width="42.5546875" style="97" customWidth="1"/>
    <col min="9731" max="9731" width="13.5546875" style="97" customWidth="1"/>
    <col min="9732" max="9984" width="11.44140625" style="97"/>
    <col min="9985" max="9985" width="8.44140625" style="97" customWidth="1"/>
    <col min="9986" max="9986" width="42.5546875" style="97" customWidth="1"/>
    <col min="9987" max="9987" width="13.5546875" style="97" customWidth="1"/>
    <col min="9988" max="10240" width="11.44140625" style="97"/>
    <col min="10241" max="10241" width="8.44140625" style="97" customWidth="1"/>
    <col min="10242" max="10242" width="42.5546875" style="97" customWidth="1"/>
    <col min="10243" max="10243" width="13.5546875" style="97" customWidth="1"/>
    <col min="10244" max="10496" width="11.44140625" style="97"/>
    <col min="10497" max="10497" width="8.44140625" style="97" customWidth="1"/>
    <col min="10498" max="10498" width="42.5546875" style="97" customWidth="1"/>
    <col min="10499" max="10499" width="13.5546875" style="97" customWidth="1"/>
    <col min="10500" max="10752" width="11.44140625" style="97"/>
    <col min="10753" max="10753" width="8.44140625" style="97" customWidth="1"/>
    <col min="10754" max="10754" width="42.5546875" style="97" customWidth="1"/>
    <col min="10755" max="10755" width="13.5546875" style="97" customWidth="1"/>
    <col min="10756" max="11008" width="11.44140625" style="97"/>
    <col min="11009" max="11009" width="8.44140625" style="97" customWidth="1"/>
    <col min="11010" max="11010" width="42.5546875" style="97" customWidth="1"/>
    <col min="11011" max="11011" width="13.5546875" style="97" customWidth="1"/>
    <col min="11012" max="11264" width="11.44140625" style="97"/>
    <col min="11265" max="11265" width="8.44140625" style="97" customWidth="1"/>
    <col min="11266" max="11266" width="42.5546875" style="97" customWidth="1"/>
    <col min="11267" max="11267" width="13.5546875" style="97" customWidth="1"/>
    <col min="11268" max="11520" width="11.44140625" style="97"/>
    <col min="11521" max="11521" width="8.44140625" style="97" customWidth="1"/>
    <col min="11522" max="11522" width="42.5546875" style="97" customWidth="1"/>
    <col min="11523" max="11523" width="13.5546875" style="97" customWidth="1"/>
    <col min="11524" max="11776" width="11.44140625" style="97"/>
    <col min="11777" max="11777" width="8.44140625" style="97" customWidth="1"/>
    <col min="11778" max="11778" width="42.5546875" style="97" customWidth="1"/>
    <col min="11779" max="11779" width="13.5546875" style="97" customWidth="1"/>
    <col min="11780" max="12032" width="11.44140625" style="97"/>
    <col min="12033" max="12033" width="8.44140625" style="97" customWidth="1"/>
    <col min="12034" max="12034" width="42.5546875" style="97" customWidth="1"/>
    <col min="12035" max="12035" width="13.5546875" style="97" customWidth="1"/>
    <col min="12036" max="12288" width="11.44140625" style="97"/>
    <col min="12289" max="12289" width="8.44140625" style="97" customWidth="1"/>
    <col min="12290" max="12290" width="42.5546875" style="97" customWidth="1"/>
    <col min="12291" max="12291" width="13.5546875" style="97" customWidth="1"/>
    <col min="12292" max="12544" width="11.44140625" style="97"/>
    <col min="12545" max="12545" width="8.44140625" style="97" customWidth="1"/>
    <col min="12546" max="12546" width="42.5546875" style="97" customWidth="1"/>
    <col min="12547" max="12547" width="13.5546875" style="97" customWidth="1"/>
    <col min="12548" max="12800" width="11.44140625" style="97"/>
    <col min="12801" max="12801" width="8.44140625" style="97" customWidth="1"/>
    <col min="12802" max="12802" width="42.5546875" style="97" customWidth="1"/>
    <col min="12803" max="12803" width="13.5546875" style="97" customWidth="1"/>
    <col min="12804" max="13056" width="11.44140625" style="97"/>
    <col min="13057" max="13057" width="8.44140625" style="97" customWidth="1"/>
    <col min="13058" max="13058" width="42.5546875" style="97" customWidth="1"/>
    <col min="13059" max="13059" width="13.5546875" style="97" customWidth="1"/>
    <col min="13060" max="13312" width="11.44140625" style="97"/>
    <col min="13313" max="13313" width="8.44140625" style="97" customWidth="1"/>
    <col min="13314" max="13314" width="42.5546875" style="97" customWidth="1"/>
    <col min="13315" max="13315" width="13.5546875" style="97" customWidth="1"/>
    <col min="13316" max="13568" width="11.44140625" style="97"/>
    <col min="13569" max="13569" width="8.44140625" style="97" customWidth="1"/>
    <col min="13570" max="13570" width="42.5546875" style="97" customWidth="1"/>
    <col min="13571" max="13571" width="13.5546875" style="97" customWidth="1"/>
    <col min="13572" max="13824" width="11.44140625" style="97"/>
    <col min="13825" max="13825" width="8.44140625" style="97" customWidth="1"/>
    <col min="13826" max="13826" width="42.5546875" style="97" customWidth="1"/>
    <col min="13827" max="13827" width="13.5546875" style="97" customWidth="1"/>
    <col min="13828" max="14080" width="11.44140625" style="97"/>
    <col min="14081" max="14081" width="8.44140625" style="97" customWidth="1"/>
    <col min="14082" max="14082" width="42.5546875" style="97" customWidth="1"/>
    <col min="14083" max="14083" width="13.5546875" style="97" customWidth="1"/>
    <col min="14084" max="14336" width="11.44140625" style="97"/>
    <col min="14337" max="14337" width="8.44140625" style="97" customWidth="1"/>
    <col min="14338" max="14338" width="42.5546875" style="97" customWidth="1"/>
    <col min="14339" max="14339" width="13.5546875" style="97" customWidth="1"/>
    <col min="14340" max="14592" width="11.44140625" style="97"/>
    <col min="14593" max="14593" width="8.44140625" style="97" customWidth="1"/>
    <col min="14594" max="14594" width="42.5546875" style="97" customWidth="1"/>
    <col min="14595" max="14595" width="13.5546875" style="97" customWidth="1"/>
    <col min="14596" max="14848" width="11.44140625" style="97"/>
    <col min="14849" max="14849" width="8.44140625" style="97" customWidth="1"/>
    <col min="14850" max="14850" width="42.5546875" style="97" customWidth="1"/>
    <col min="14851" max="14851" width="13.5546875" style="97" customWidth="1"/>
    <col min="14852" max="15104" width="11.44140625" style="97"/>
    <col min="15105" max="15105" width="8.44140625" style="97" customWidth="1"/>
    <col min="15106" max="15106" width="42.5546875" style="97" customWidth="1"/>
    <col min="15107" max="15107" width="13.5546875" style="97" customWidth="1"/>
    <col min="15108" max="15360" width="11.44140625" style="97"/>
    <col min="15361" max="15361" width="8.44140625" style="97" customWidth="1"/>
    <col min="15362" max="15362" width="42.5546875" style="97" customWidth="1"/>
    <col min="15363" max="15363" width="13.5546875" style="97" customWidth="1"/>
    <col min="15364" max="15616" width="11.44140625" style="97"/>
    <col min="15617" max="15617" width="8.44140625" style="97" customWidth="1"/>
    <col min="15618" max="15618" width="42.5546875" style="97" customWidth="1"/>
    <col min="15619" max="15619" width="13.5546875" style="97" customWidth="1"/>
    <col min="15620" max="15872" width="11.44140625" style="97"/>
    <col min="15873" max="15873" width="8.44140625" style="97" customWidth="1"/>
    <col min="15874" max="15874" width="42.5546875" style="97" customWidth="1"/>
    <col min="15875" max="15875" width="13.5546875" style="97" customWidth="1"/>
    <col min="15876" max="16128" width="11.44140625" style="97"/>
    <col min="16129" max="16129" width="8.44140625" style="97" customWidth="1"/>
    <col min="16130" max="16130" width="42.5546875" style="97" customWidth="1"/>
    <col min="16131" max="16131" width="13.5546875" style="97" customWidth="1"/>
    <col min="16132" max="16384" width="11.44140625" style="97"/>
  </cols>
  <sheetData>
    <row r="1" spans="1:6" ht="19.5" thickBot="1" x14ac:dyDescent="0.35">
      <c r="A1" s="95"/>
      <c r="B1" s="95"/>
      <c r="C1" s="95"/>
      <c r="D1" s="95"/>
      <c r="E1" s="96"/>
    </row>
    <row r="2" spans="1:6" ht="20.25" customHeight="1" thickBot="1" x14ac:dyDescent="0.3">
      <c r="A2" s="289" t="s">
        <v>124</v>
      </c>
      <c r="B2" s="290"/>
      <c r="C2" s="290"/>
      <c r="D2" s="290"/>
      <c r="E2" s="290"/>
      <c r="F2" s="291"/>
    </row>
    <row r="3" spans="1:6" ht="20.25" customHeight="1" thickBot="1" x14ac:dyDescent="0.3">
      <c r="A3" s="292" t="s">
        <v>108</v>
      </c>
      <c r="B3" s="293"/>
      <c r="C3" s="294"/>
      <c r="D3" s="295"/>
      <c r="E3" s="296"/>
      <c r="F3" s="98" t="s">
        <v>109</v>
      </c>
    </row>
    <row r="4" spans="1:6" ht="19.5" customHeight="1" thickBot="1" x14ac:dyDescent="0.25">
      <c r="A4" s="292" t="s">
        <v>126</v>
      </c>
      <c r="B4" s="297"/>
      <c r="C4" s="297"/>
      <c r="D4" s="297"/>
      <c r="E4" s="293"/>
      <c r="F4" s="99" t="s">
        <v>191</v>
      </c>
    </row>
    <row r="5" spans="1:6" ht="15" customHeight="1" thickBot="1" x14ac:dyDescent="0.25"/>
    <row r="6" spans="1:6" ht="32.25" customHeight="1" thickBot="1" x14ac:dyDescent="0.3">
      <c r="A6" s="100"/>
      <c r="B6" s="298" t="s">
        <v>140</v>
      </c>
      <c r="C6" s="299"/>
      <c r="D6" s="299"/>
      <c r="E6" s="300"/>
      <c r="F6" s="101" t="s">
        <v>75</v>
      </c>
    </row>
    <row r="7" spans="1:6" ht="13.5" thickBot="1" x14ac:dyDescent="0.25"/>
    <row r="8" spans="1:6" ht="15.6" x14ac:dyDescent="0.3">
      <c r="A8" s="102"/>
      <c r="B8" s="102"/>
      <c r="C8" s="102"/>
      <c r="D8" s="102"/>
      <c r="E8" s="102" t="s">
        <v>110</v>
      </c>
      <c r="F8" s="102" t="s">
        <v>110</v>
      </c>
    </row>
    <row r="9" spans="1:6" ht="15.6" x14ac:dyDescent="0.3">
      <c r="A9" s="103" t="s">
        <v>1</v>
      </c>
      <c r="B9" s="103" t="s">
        <v>111</v>
      </c>
      <c r="C9" s="103" t="s">
        <v>112</v>
      </c>
      <c r="D9" s="103" t="s">
        <v>75</v>
      </c>
      <c r="E9" s="103" t="s">
        <v>113</v>
      </c>
      <c r="F9" s="103" t="s">
        <v>114</v>
      </c>
    </row>
    <row r="10" spans="1:6" ht="16.5" thickBot="1" x14ac:dyDescent="0.3">
      <c r="A10" s="104"/>
      <c r="B10" s="104"/>
      <c r="C10" s="104"/>
      <c r="D10" s="104"/>
      <c r="E10" s="104" t="s">
        <v>115</v>
      </c>
      <c r="F10" s="104" t="s">
        <v>115</v>
      </c>
    </row>
    <row r="11" spans="1:6" s="110" customFormat="1" ht="40.35" customHeight="1" x14ac:dyDescent="0.25">
      <c r="A11" s="105">
        <v>1</v>
      </c>
      <c r="B11" s="106" t="s">
        <v>140</v>
      </c>
      <c r="C11" s="107">
        <v>1</v>
      </c>
      <c r="D11" s="108" t="s">
        <v>75</v>
      </c>
      <c r="E11" s="173">
        <f>469.8*1.12*1.1</f>
        <v>578.79360000000008</v>
      </c>
      <c r="F11" s="109">
        <f t="shared" ref="F11:F12" si="0">+TRUNC(C11*E11,2)</f>
        <v>578.79</v>
      </c>
    </row>
    <row r="12" spans="1:6" s="110" customFormat="1" x14ac:dyDescent="0.25">
      <c r="A12" s="111">
        <v>2</v>
      </c>
      <c r="B12" s="112" t="s">
        <v>164</v>
      </c>
      <c r="C12" s="168">
        <v>3</v>
      </c>
      <c r="D12" s="113" t="s">
        <v>18</v>
      </c>
      <c r="E12" s="167">
        <v>4.5</v>
      </c>
      <c r="F12" s="115">
        <f t="shared" si="0"/>
        <v>13.5</v>
      </c>
    </row>
    <row r="13" spans="1:6" ht="16.5" thickBot="1" x14ac:dyDescent="0.3">
      <c r="A13" s="117"/>
      <c r="B13" s="118" t="s">
        <v>116</v>
      </c>
      <c r="C13" s="119"/>
      <c r="D13" s="120"/>
      <c r="E13" s="121"/>
      <c r="F13" s="122">
        <f>SUM(F11:F12)</f>
        <v>592.29</v>
      </c>
    </row>
    <row r="14" spans="1:6" ht="16.5" thickBot="1" x14ac:dyDescent="0.3">
      <c r="A14" s="123"/>
      <c r="B14" s="124"/>
      <c r="C14" s="125"/>
      <c r="D14" s="126"/>
      <c r="E14" s="127"/>
      <c r="F14" s="128"/>
    </row>
    <row r="15" spans="1:6" ht="13.8" thickBot="1" x14ac:dyDescent="0.3">
      <c r="A15" s="129">
        <v>1</v>
      </c>
      <c r="B15" s="130" t="s">
        <v>129</v>
      </c>
      <c r="C15" s="131">
        <v>0.04</v>
      </c>
      <c r="D15" s="132" t="s">
        <v>17</v>
      </c>
      <c r="E15" s="133">
        <v>120</v>
      </c>
      <c r="F15" s="134">
        <f>+TRUNC(C15*E15,2)</f>
        <v>4.8</v>
      </c>
    </row>
    <row r="16" spans="1:6" ht="16.5" thickBot="1" x14ac:dyDescent="0.3">
      <c r="A16" s="145"/>
      <c r="B16" s="146" t="s">
        <v>117</v>
      </c>
      <c r="C16" s="147"/>
      <c r="D16" s="148"/>
      <c r="E16" s="149"/>
      <c r="F16" s="150">
        <f>SUM(F15:F15)</f>
        <v>4.8</v>
      </c>
    </row>
    <row r="17" spans="1:6" ht="15.75" thickBot="1" x14ac:dyDescent="0.25">
      <c r="A17" s="123"/>
      <c r="B17" s="123"/>
      <c r="C17" s="151"/>
      <c r="D17" s="126"/>
      <c r="E17" s="127"/>
      <c r="F17" s="152"/>
    </row>
    <row r="18" spans="1:6" ht="13.8" thickBot="1" x14ac:dyDescent="0.3">
      <c r="A18" s="129">
        <v>1</v>
      </c>
      <c r="B18" s="130" t="s">
        <v>129</v>
      </c>
      <c r="C18" s="131">
        <v>0.4</v>
      </c>
      <c r="D18" s="132" t="s">
        <v>17</v>
      </c>
      <c r="E18" s="133">
        <v>120</v>
      </c>
      <c r="F18" s="134">
        <f>+TRUNC(C18*E18,2)</f>
        <v>48</v>
      </c>
    </row>
    <row r="19" spans="1:6" ht="16.5" thickBot="1" x14ac:dyDescent="0.3">
      <c r="A19" s="145"/>
      <c r="B19" s="146" t="s">
        <v>118</v>
      </c>
      <c r="C19" s="147"/>
      <c r="D19" s="148"/>
      <c r="E19" s="149"/>
      <c r="F19" s="150">
        <f>SUM(F18:F18)</f>
        <v>48</v>
      </c>
    </row>
    <row r="20" spans="1:6" ht="15.75" thickBot="1" x14ac:dyDescent="0.25">
      <c r="A20" s="123"/>
      <c r="B20" s="123"/>
      <c r="C20" s="151"/>
      <c r="D20" s="126"/>
      <c r="E20" s="127"/>
      <c r="F20" s="152"/>
    </row>
    <row r="21" spans="1:6" ht="12.75" x14ac:dyDescent="0.2">
      <c r="A21" s="129">
        <v>1</v>
      </c>
      <c r="B21" s="154" t="s">
        <v>119</v>
      </c>
      <c r="C21" s="155">
        <v>0.5</v>
      </c>
      <c r="D21" s="156" t="s">
        <v>17</v>
      </c>
      <c r="E21" s="166">
        <v>11.88</v>
      </c>
      <c r="F21" s="134">
        <f>+TRUNC(C21*E21,2)</f>
        <v>5.94</v>
      </c>
    </row>
    <row r="22" spans="1:6" ht="13.5" thickBot="1" x14ac:dyDescent="0.25">
      <c r="A22" s="135">
        <v>2</v>
      </c>
      <c r="B22" s="136" t="s">
        <v>120</v>
      </c>
      <c r="C22" s="157">
        <v>1</v>
      </c>
      <c r="D22" s="138" t="s">
        <v>17</v>
      </c>
      <c r="E22" s="167">
        <v>5.32</v>
      </c>
      <c r="F22" s="153">
        <f>+TRUNC(C22*E22,2)</f>
        <v>5.32</v>
      </c>
    </row>
    <row r="23" spans="1:6" ht="16.2" thickBot="1" x14ac:dyDescent="0.35">
      <c r="A23" s="145"/>
      <c r="B23" s="146" t="s">
        <v>121</v>
      </c>
      <c r="C23" s="147">
        <v>0</v>
      </c>
      <c r="D23" s="148"/>
      <c r="E23" s="149"/>
      <c r="F23" s="150">
        <f>SUM(F21:F22)</f>
        <v>11.260000000000002</v>
      </c>
    </row>
    <row r="24" spans="1:6" ht="15.75" thickBot="1" x14ac:dyDescent="0.25">
      <c r="A24" s="123"/>
      <c r="B24" s="123"/>
      <c r="C24" s="125"/>
      <c r="D24" s="126"/>
      <c r="E24" s="127"/>
      <c r="F24" s="152"/>
    </row>
    <row r="25" spans="1:6" ht="16.5" thickBot="1" x14ac:dyDescent="0.3">
      <c r="A25" s="145"/>
      <c r="B25" s="146" t="s">
        <v>239</v>
      </c>
      <c r="C25" s="158"/>
      <c r="D25" s="159"/>
      <c r="E25" s="149"/>
      <c r="F25" s="150">
        <f>TRUNC(0.8897*F23,2)</f>
        <v>10.01</v>
      </c>
    </row>
    <row r="26" spans="1:6" ht="13.5" thickBot="1" x14ac:dyDescent="0.25">
      <c r="C26" s="160"/>
      <c r="E26" s="161"/>
      <c r="F26" s="161"/>
    </row>
    <row r="27" spans="1:6" ht="16.5" thickBot="1" x14ac:dyDescent="0.3">
      <c r="A27" s="162"/>
      <c r="B27" s="146" t="s">
        <v>122</v>
      </c>
      <c r="C27" s="163"/>
      <c r="D27" s="164"/>
      <c r="E27" s="165"/>
      <c r="F27" s="150">
        <f>+F13+F19+F23+F25+F16</f>
        <v>666.3599999999999</v>
      </c>
    </row>
    <row r="28" spans="1:6" ht="16.5" thickBot="1" x14ac:dyDescent="0.3">
      <c r="A28" s="162"/>
      <c r="B28" s="146" t="s">
        <v>130</v>
      </c>
      <c r="C28" s="163"/>
      <c r="D28" s="164"/>
      <c r="E28" s="165"/>
      <c r="F28" s="150">
        <f>0.2685*(F27)</f>
        <v>178.91765999999998</v>
      </c>
    </row>
    <row r="29" spans="1:6" ht="16.5" thickBot="1" x14ac:dyDescent="0.3">
      <c r="A29" s="162"/>
      <c r="B29" s="146" t="s">
        <v>123</v>
      </c>
      <c r="C29" s="163"/>
      <c r="D29" s="164"/>
      <c r="E29" s="165"/>
      <c r="F29" s="150">
        <f>+F28+F27-0.01</f>
        <v>845.26765999999986</v>
      </c>
    </row>
    <row r="30" spans="1:6" ht="12.75" x14ac:dyDescent="0.2">
      <c r="A30" s="97">
        <v>0</v>
      </c>
      <c r="C30" s="160"/>
      <c r="E30" s="161"/>
      <c r="F30" s="161"/>
    </row>
  </sheetData>
  <mergeCells count="5">
    <mergeCell ref="A2:F2"/>
    <mergeCell ref="A3:B3"/>
    <mergeCell ref="C3:E3"/>
    <mergeCell ref="A4:E4"/>
    <mergeCell ref="B6:E6"/>
  </mergeCells>
  <printOptions gridLinesSet="0"/>
  <pageMargins left="0.78740157480314965" right="0.78740157480314965" top="1.5760416666666666" bottom="0.98425196850393704" header="0.51181102362204722" footer="0.51181102362204722"/>
  <pageSetup paperSize="9" scale="85" orientation="portrait" horizontalDpi="300" verticalDpi="300" r:id="rId1"/>
  <headerFooter alignWithMargins="0"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0"/>
  <sheetViews>
    <sheetView showGridLines="0" showZeros="0" view="pageLayout" topLeftCell="A39" zoomScaleNormal="100" workbookViewId="0">
      <selection sqref="A1:F31"/>
    </sheetView>
  </sheetViews>
  <sheetFormatPr defaultColWidth="11.44140625" defaultRowHeight="13.2" x14ac:dyDescent="0.25"/>
  <cols>
    <col min="1" max="1" width="8.44140625" style="97" customWidth="1"/>
    <col min="2" max="2" width="42.5546875" style="97" customWidth="1"/>
    <col min="3" max="3" width="13.5546875" style="97" customWidth="1"/>
    <col min="4" max="256" width="11.44140625" style="97"/>
    <col min="257" max="257" width="8.44140625" style="97" customWidth="1"/>
    <col min="258" max="258" width="42.5546875" style="97" customWidth="1"/>
    <col min="259" max="259" width="13.5546875" style="97" customWidth="1"/>
    <col min="260" max="512" width="11.44140625" style="97"/>
    <col min="513" max="513" width="8.44140625" style="97" customWidth="1"/>
    <col min="514" max="514" width="42.5546875" style="97" customWidth="1"/>
    <col min="515" max="515" width="13.5546875" style="97" customWidth="1"/>
    <col min="516" max="768" width="11.44140625" style="97"/>
    <col min="769" max="769" width="8.44140625" style="97" customWidth="1"/>
    <col min="770" max="770" width="42.5546875" style="97" customWidth="1"/>
    <col min="771" max="771" width="13.5546875" style="97" customWidth="1"/>
    <col min="772" max="1024" width="11.44140625" style="97"/>
    <col min="1025" max="1025" width="8.44140625" style="97" customWidth="1"/>
    <col min="1026" max="1026" width="42.5546875" style="97" customWidth="1"/>
    <col min="1027" max="1027" width="13.5546875" style="97" customWidth="1"/>
    <col min="1028" max="1280" width="11.44140625" style="97"/>
    <col min="1281" max="1281" width="8.44140625" style="97" customWidth="1"/>
    <col min="1282" max="1282" width="42.5546875" style="97" customWidth="1"/>
    <col min="1283" max="1283" width="13.5546875" style="97" customWidth="1"/>
    <col min="1284" max="1536" width="11.44140625" style="97"/>
    <col min="1537" max="1537" width="8.44140625" style="97" customWidth="1"/>
    <col min="1538" max="1538" width="42.5546875" style="97" customWidth="1"/>
    <col min="1539" max="1539" width="13.5546875" style="97" customWidth="1"/>
    <col min="1540" max="1792" width="11.44140625" style="97"/>
    <col min="1793" max="1793" width="8.44140625" style="97" customWidth="1"/>
    <col min="1794" max="1794" width="42.5546875" style="97" customWidth="1"/>
    <col min="1795" max="1795" width="13.5546875" style="97" customWidth="1"/>
    <col min="1796" max="2048" width="11.44140625" style="97"/>
    <col min="2049" max="2049" width="8.44140625" style="97" customWidth="1"/>
    <col min="2050" max="2050" width="42.5546875" style="97" customWidth="1"/>
    <col min="2051" max="2051" width="13.5546875" style="97" customWidth="1"/>
    <col min="2052" max="2304" width="11.44140625" style="97"/>
    <col min="2305" max="2305" width="8.44140625" style="97" customWidth="1"/>
    <col min="2306" max="2306" width="42.5546875" style="97" customWidth="1"/>
    <col min="2307" max="2307" width="13.5546875" style="97" customWidth="1"/>
    <col min="2308" max="2560" width="11.44140625" style="97"/>
    <col min="2561" max="2561" width="8.44140625" style="97" customWidth="1"/>
    <col min="2562" max="2562" width="42.5546875" style="97" customWidth="1"/>
    <col min="2563" max="2563" width="13.5546875" style="97" customWidth="1"/>
    <col min="2564" max="2816" width="11.44140625" style="97"/>
    <col min="2817" max="2817" width="8.44140625" style="97" customWidth="1"/>
    <col min="2818" max="2818" width="42.5546875" style="97" customWidth="1"/>
    <col min="2819" max="2819" width="13.5546875" style="97" customWidth="1"/>
    <col min="2820" max="3072" width="11.44140625" style="97"/>
    <col min="3073" max="3073" width="8.44140625" style="97" customWidth="1"/>
    <col min="3074" max="3074" width="42.5546875" style="97" customWidth="1"/>
    <col min="3075" max="3075" width="13.5546875" style="97" customWidth="1"/>
    <col min="3076" max="3328" width="11.44140625" style="97"/>
    <col min="3329" max="3329" width="8.44140625" style="97" customWidth="1"/>
    <col min="3330" max="3330" width="42.5546875" style="97" customWidth="1"/>
    <col min="3331" max="3331" width="13.5546875" style="97" customWidth="1"/>
    <col min="3332" max="3584" width="11.44140625" style="97"/>
    <col min="3585" max="3585" width="8.44140625" style="97" customWidth="1"/>
    <col min="3586" max="3586" width="42.5546875" style="97" customWidth="1"/>
    <col min="3587" max="3587" width="13.5546875" style="97" customWidth="1"/>
    <col min="3588" max="3840" width="11.44140625" style="97"/>
    <col min="3841" max="3841" width="8.44140625" style="97" customWidth="1"/>
    <col min="3842" max="3842" width="42.5546875" style="97" customWidth="1"/>
    <col min="3843" max="3843" width="13.5546875" style="97" customWidth="1"/>
    <col min="3844" max="4096" width="11.44140625" style="97"/>
    <col min="4097" max="4097" width="8.44140625" style="97" customWidth="1"/>
    <col min="4098" max="4098" width="42.5546875" style="97" customWidth="1"/>
    <col min="4099" max="4099" width="13.5546875" style="97" customWidth="1"/>
    <col min="4100" max="4352" width="11.44140625" style="97"/>
    <col min="4353" max="4353" width="8.44140625" style="97" customWidth="1"/>
    <col min="4354" max="4354" width="42.5546875" style="97" customWidth="1"/>
    <col min="4355" max="4355" width="13.5546875" style="97" customWidth="1"/>
    <col min="4356" max="4608" width="11.44140625" style="97"/>
    <col min="4609" max="4609" width="8.44140625" style="97" customWidth="1"/>
    <col min="4610" max="4610" width="42.5546875" style="97" customWidth="1"/>
    <col min="4611" max="4611" width="13.5546875" style="97" customWidth="1"/>
    <col min="4612" max="4864" width="11.44140625" style="97"/>
    <col min="4865" max="4865" width="8.44140625" style="97" customWidth="1"/>
    <col min="4866" max="4866" width="42.5546875" style="97" customWidth="1"/>
    <col min="4867" max="4867" width="13.5546875" style="97" customWidth="1"/>
    <col min="4868" max="5120" width="11.44140625" style="97"/>
    <col min="5121" max="5121" width="8.44140625" style="97" customWidth="1"/>
    <col min="5122" max="5122" width="42.5546875" style="97" customWidth="1"/>
    <col min="5123" max="5123" width="13.5546875" style="97" customWidth="1"/>
    <col min="5124" max="5376" width="11.44140625" style="97"/>
    <col min="5377" max="5377" width="8.44140625" style="97" customWidth="1"/>
    <col min="5378" max="5378" width="42.5546875" style="97" customWidth="1"/>
    <col min="5379" max="5379" width="13.5546875" style="97" customWidth="1"/>
    <col min="5380" max="5632" width="11.44140625" style="97"/>
    <col min="5633" max="5633" width="8.44140625" style="97" customWidth="1"/>
    <col min="5634" max="5634" width="42.5546875" style="97" customWidth="1"/>
    <col min="5635" max="5635" width="13.5546875" style="97" customWidth="1"/>
    <col min="5636" max="5888" width="11.44140625" style="97"/>
    <col min="5889" max="5889" width="8.44140625" style="97" customWidth="1"/>
    <col min="5890" max="5890" width="42.5546875" style="97" customWidth="1"/>
    <col min="5891" max="5891" width="13.5546875" style="97" customWidth="1"/>
    <col min="5892" max="6144" width="11.44140625" style="97"/>
    <col min="6145" max="6145" width="8.44140625" style="97" customWidth="1"/>
    <col min="6146" max="6146" width="42.5546875" style="97" customWidth="1"/>
    <col min="6147" max="6147" width="13.5546875" style="97" customWidth="1"/>
    <col min="6148" max="6400" width="11.44140625" style="97"/>
    <col min="6401" max="6401" width="8.44140625" style="97" customWidth="1"/>
    <col min="6402" max="6402" width="42.5546875" style="97" customWidth="1"/>
    <col min="6403" max="6403" width="13.5546875" style="97" customWidth="1"/>
    <col min="6404" max="6656" width="11.44140625" style="97"/>
    <col min="6657" max="6657" width="8.44140625" style="97" customWidth="1"/>
    <col min="6658" max="6658" width="42.5546875" style="97" customWidth="1"/>
    <col min="6659" max="6659" width="13.5546875" style="97" customWidth="1"/>
    <col min="6660" max="6912" width="11.44140625" style="97"/>
    <col min="6913" max="6913" width="8.44140625" style="97" customWidth="1"/>
    <col min="6914" max="6914" width="42.5546875" style="97" customWidth="1"/>
    <col min="6915" max="6915" width="13.5546875" style="97" customWidth="1"/>
    <col min="6916" max="7168" width="11.44140625" style="97"/>
    <col min="7169" max="7169" width="8.44140625" style="97" customWidth="1"/>
    <col min="7170" max="7170" width="42.5546875" style="97" customWidth="1"/>
    <col min="7171" max="7171" width="13.5546875" style="97" customWidth="1"/>
    <col min="7172" max="7424" width="11.44140625" style="97"/>
    <col min="7425" max="7425" width="8.44140625" style="97" customWidth="1"/>
    <col min="7426" max="7426" width="42.5546875" style="97" customWidth="1"/>
    <col min="7427" max="7427" width="13.5546875" style="97" customWidth="1"/>
    <col min="7428" max="7680" width="11.44140625" style="97"/>
    <col min="7681" max="7681" width="8.44140625" style="97" customWidth="1"/>
    <col min="7682" max="7682" width="42.5546875" style="97" customWidth="1"/>
    <col min="7683" max="7683" width="13.5546875" style="97" customWidth="1"/>
    <col min="7684" max="7936" width="11.44140625" style="97"/>
    <col min="7937" max="7937" width="8.44140625" style="97" customWidth="1"/>
    <col min="7938" max="7938" width="42.5546875" style="97" customWidth="1"/>
    <col min="7939" max="7939" width="13.5546875" style="97" customWidth="1"/>
    <col min="7940" max="8192" width="11.44140625" style="97"/>
    <col min="8193" max="8193" width="8.44140625" style="97" customWidth="1"/>
    <col min="8194" max="8194" width="42.5546875" style="97" customWidth="1"/>
    <col min="8195" max="8195" width="13.5546875" style="97" customWidth="1"/>
    <col min="8196" max="8448" width="11.44140625" style="97"/>
    <col min="8449" max="8449" width="8.44140625" style="97" customWidth="1"/>
    <col min="8450" max="8450" width="42.5546875" style="97" customWidth="1"/>
    <col min="8451" max="8451" width="13.5546875" style="97" customWidth="1"/>
    <col min="8452" max="8704" width="11.44140625" style="97"/>
    <col min="8705" max="8705" width="8.44140625" style="97" customWidth="1"/>
    <col min="8706" max="8706" width="42.5546875" style="97" customWidth="1"/>
    <col min="8707" max="8707" width="13.5546875" style="97" customWidth="1"/>
    <col min="8708" max="8960" width="11.44140625" style="97"/>
    <col min="8961" max="8961" width="8.44140625" style="97" customWidth="1"/>
    <col min="8962" max="8962" width="42.5546875" style="97" customWidth="1"/>
    <col min="8963" max="8963" width="13.5546875" style="97" customWidth="1"/>
    <col min="8964" max="9216" width="11.44140625" style="97"/>
    <col min="9217" max="9217" width="8.44140625" style="97" customWidth="1"/>
    <col min="9218" max="9218" width="42.5546875" style="97" customWidth="1"/>
    <col min="9219" max="9219" width="13.5546875" style="97" customWidth="1"/>
    <col min="9220" max="9472" width="11.44140625" style="97"/>
    <col min="9473" max="9473" width="8.44140625" style="97" customWidth="1"/>
    <col min="9474" max="9474" width="42.5546875" style="97" customWidth="1"/>
    <col min="9475" max="9475" width="13.5546875" style="97" customWidth="1"/>
    <col min="9476" max="9728" width="11.44140625" style="97"/>
    <col min="9729" max="9729" width="8.44140625" style="97" customWidth="1"/>
    <col min="9730" max="9730" width="42.5546875" style="97" customWidth="1"/>
    <col min="9731" max="9731" width="13.5546875" style="97" customWidth="1"/>
    <col min="9732" max="9984" width="11.44140625" style="97"/>
    <col min="9985" max="9985" width="8.44140625" style="97" customWidth="1"/>
    <col min="9986" max="9986" width="42.5546875" style="97" customWidth="1"/>
    <col min="9987" max="9987" width="13.5546875" style="97" customWidth="1"/>
    <col min="9988" max="10240" width="11.44140625" style="97"/>
    <col min="10241" max="10241" width="8.44140625" style="97" customWidth="1"/>
    <col min="10242" max="10242" width="42.5546875" style="97" customWidth="1"/>
    <col min="10243" max="10243" width="13.5546875" style="97" customWidth="1"/>
    <col min="10244" max="10496" width="11.44140625" style="97"/>
    <col min="10497" max="10497" width="8.44140625" style="97" customWidth="1"/>
    <col min="10498" max="10498" width="42.5546875" style="97" customWidth="1"/>
    <col min="10499" max="10499" width="13.5546875" style="97" customWidth="1"/>
    <col min="10500" max="10752" width="11.44140625" style="97"/>
    <col min="10753" max="10753" width="8.44140625" style="97" customWidth="1"/>
    <col min="10754" max="10754" width="42.5546875" style="97" customWidth="1"/>
    <col min="10755" max="10755" width="13.5546875" style="97" customWidth="1"/>
    <col min="10756" max="11008" width="11.44140625" style="97"/>
    <col min="11009" max="11009" width="8.44140625" style="97" customWidth="1"/>
    <col min="11010" max="11010" width="42.5546875" style="97" customWidth="1"/>
    <col min="11011" max="11011" width="13.5546875" style="97" customWidth="1"/>
    <col min="11012" max="11264" width="11.44140625" style="97"/>
    <col min="11265" max="11265" width="8.44140625" style="97" customWidth="1"/>
    <col min="11266" max="11266" width="42.5546875" style="97" customWidth="1"/>
    <col min="11267" max="11267" width="13.5546875" style="97" customWidth="1"/>
    <col min="11268" max="11520" width="11.44140625" style="97"/>
    <col min="11521" max="11521" width="8.44140625" style="97" customWidth="1"/>
    <col min="11522" max="11522" width="42.5546875" style="97" customWidth="1"/>
    <col min="11523" max="11523" width="13.5546875" style="97" customWidth="1"/>
    <col min="11524" max="11776" width="11.44140625" style="97"/>
    <col min="11777" max="11777" width="8.44140625" style="97" customWidth="1"/>
    <col min="11778" max="11778" width="42.5546875" style="97" customWidth="1"/>
    <col min="11779" max="11779" width="13.5546875" style="97" customWidth="1"/>
    <col min="11780" max="12032" width="11.44140625" style="97"/>
    <col min="12033" max="12033" width="8.44140625" style="97" customWidth="1"/>
    <col min="12034" max="12034" width="42.5546875" style="97" customWidth="1"/>
    <col min="12035" max="12035" width="13.5546875" style="97" customWidth="1"/>
    <col min="12036" max="12288" width="11.44140625" style="97"/>
    <col min="12289" max="12289" width="8.44140625" style="97" customWidth="1"/>
    <col min="12290" max="12290" width="42.5546875" style="97" customWidth="1"/>
    <col min="12291" max="12291" width="13.5546875" style="97" customWidth="1"/>
    <col min="12292" max="12544" width="11.44140625" style="97"/>
    <col min="12545" max="12545" width="8.44140625" style="97" customWidth="1"/>
    <col min="12546" max="12546" width="42.5546875" style="97" customWidth="1"/>
    <col min="12547" max="12547" width="13.5546875" style="97" customWidth="1"/>
    <col min="12548" max="12800" width="11.44140625" style="97"/>
    <col min="12801" max="12801" width="8.44140625" style="97" customWidth="1"/>
    <col min="12802" max="12802" width="42.5546875" style="97" customWidth="1"/>
    <col min="12803" max="12803" width="13.5546875" style="97" customWidth="1"/>
    <col min="12804" max="13056" width="11.44140625" style="97"/>
    <col min="13057" max="13057" width="8.44140625" style="97" customWidth="1"/>
    <col min="13058" max="13058" width="42.5546875" style="97" customWidth="1"/>
    <col min="13059" max="13059" width="13.5546875" style="97" customWidth="1"/>
    <col min="13060" max="13312" width="11.44140625" style="97"/>
    <col min="13313" max="13313" width="8.44140625" style="97" customWidth="1"/>
    <col min="13314" max="13314" width="42.5546875" style="97" customWidth="1"/>
    <col min="13315" max="13315" width="13.5546875" style="97" customWidth="1"/>
    <col min="13316" max="13568" width="11.44140625" style="97"/>
    <col min="13569" max="13569" width="8.44140625" style="97" customWidth="1"/>
    <col min="13570" max="13570" width="42.5546875" style="97" customWidth="1"/>
    <col min="13571" max="13571" width="13.5546875" style="97" customWidth="1"/>
    <col min="13572" max="13824" width="11.44140625" style="97"/>
    <col min="13825" max="13825" width="8.44140625" style="97" customWidth="1"/>
    <col min="13826" max="13826" width="42.5546875" style="97" customWidth="1"/>
    <col min="13827" max="13827" width="13.5546875" style="97" customWidth="1"/>
    <col min="13828" max="14080" width="11.44140625" style="97"/>
    <col min="14081" max="14081" width="8.44140625" style="97" customWidth="1"/>
    <col min="14082" max="14082" width="42.5546875" style="97" customWidth="1"/>
    <col min="14083" max="14083" width="13.5546875" style="97" customWidth="1"/>
    <col min="14084" max="14336" width="11.44140625" style="97"/>
    <col min="14337" max="14337" width="8.44140625" style="97" customWidth="1"/>
    <col min="14338" max="14338" width="42.5546875" style="97" customWidth="1"/>
    <col min="14339" max="14339" width="13.5546875" style="97" customWidth="1"/>
    <col min="14340" max="14592" width="11.44140625" style="97"/>
    <col min="14593" max="14593" width="8.44140625" style="97" customWidth="1"/>
    <col min="14594" max="14594" width="42.5546875" style="97" customWidth="1"/>
    <col min="14595" max="14595" width="13.5546875" style="97" customWidth="1"/>
    <col min="14596" max="14848" width="11.44140625" style="97"/>
    <col min="14849" max="14849" width="8.44140625" style="97" customWidth="1"/>
    <col min="14850" max="14850" width="42.5546875" style="97" customWidth="1"/>
    <col min="14851" max="14851" width="13.5546875" style="97" customWidth="1"/>
    <col min="14852" max="15104" width="11.44140625" style="97"/>
    <col min="15105" max="15105" width="8.44140625" style="97" customWidth="1"/>
    <col min="15106" max="15106" width="42.5546875" style="97" customWidth="1"/>
    <col min="15107" max="15107" width="13.5546875" style="97" customWidth="1"/>
    <col min="15108" max="15360" width="11.44140625" style="97"/>
    <col min="15361" max="15361" width="8.44140625" style="97" customWidth="1"/>
    <col min="15362" max="15362" width="42.5546875" style="97" customWidth="1"/>
    <col min="15363" max="15363" width="13.5546875" style="97" customWidth="1"/>
    <col min="15364" max="15616" width="11.44140625" style="97"/>
    <col min="15617" max="15617" width="8.44140625" style="97" customWidth="1"/>
    <col min="15618" max="15618" width="42.5546875" style="97" customWidth="1"/>
    <col min="15619" max="15619" width="13.5546875" style="97" customWidth="1"/>
    <col min="15620" max="15872" width="11.44140625" style="97"/>
    <col min="15873" max="15873" width="8.44140625" style="97" customWidth="1"/>
    <col min="15874" max="15874" width="42.5546875" style="97" customWidth="1"/>
    <col min="15875" max="15875" width="13.5546875" style="97" customWidth="1"/>
    <col min="15876" max="16128" width="11.44140625" style="97"/>
    <col min="16129" max="16129" width="8.44140625" style="97" customWidth="1"/>
    <col min="16130" max="16130" width="42.5546875" style="97" customWidth="1"/>
    <col min="16131" max="16131" width="13.5546875" style="97" customWidth="1"/>
    <col min="16132" max="16384" width="11.44140625" style="97"/>
  </cols>
  <sheetData>
    <row r="1" spans="1:6" ht="19.5" thickBot="1" x14ac:dyDescent="0.35">
      <c r="A1" s="95"/>
      <c r="B1" s="95"/>
      <c r="C1" s="95"/>
      <c r="D1" s="95"/>
      <c r="E1" s="96"/>
    </row>
    <row r="2" spans="1:6" ht="20.25" customHeight="1" thickBot="1" x14ac:dyDescent="0.3">
      <c r="A2" s="289" t="s">
        <v>124</v>
      </c>
      <c r="B2" s="290"/>
      <c r="C2" s="290"/>
      <c r="D2" s="290"/>
      <c r="E2" s="290"/>
      <c r="F2" s="291"/>
    </row>
    <row r="3" spans="1:6" ht="20.25" customHeight="1" thickBot="1" x14ac:dyDescent="0.3">
      <c r="A3" s="292" t="s">
        <v>108</v>
      </c>
      <c r="B3" s="293"/>
      <c r="C3" s="294"/>
      <c r="D3" s="295"/>
      <c r="E3" s="296"/>
      <c r="F3" s="98" t="s">
        <v>109</v>
      </c>
    </row>
    <row r="4" spans="1:6" ht="19.5" customHeight="1" thickBot="1" x14ac:dyDescent="0.25">
      <c r="A4" s="292" t="s">
        <v>126</v>
      </c>
      <c r="B4" s="297"/>
      <c r="C4" s="297"/>
      <c r="D4" s="297"/>
      <c r="E4" s="293"/>
      <c r="F4" s="99" t="s">
        <v>125</v>
      </c>
    </row>
    <row r="5" spans="1:6" ht="15" customHeight="1" thickBot="1" x14ac:dyDescent="0.25"/>
    <row r="6" spans="1:6" ht="34.5" customHeight="1" thickBot="1" x14ac:dyDescent="0.3">
      <c r="A6" s="100"/>
      <c r="B6" s="298" t="s">
        <v>92</v>
      </c>
      <c r="C6" s="299"/>
      <c r="D6" s="299"/>
      <c r="E6" s="300"/>
      <c r="F6" s="101" t="s">
        <v>75</v>
      </c>
    </row>
    <row r="7" spans="1:6" ht="13.5" thickBot="1" x14ac:dyDescent="0.25"/>
    <row r="8" spans="1:6" ht="15.6" x14ac:dyDescent="0.3">
      <c r="A8" s="102"/>
      <c r="B8" s="102"/>
      <c r="C8" s="102"/>
      <c r="D8" s="102"/>
      <c r="E8" s="102" t="s">
        <v>110</v>
      </c>
      <c r="F8" s="102" t="s">
        <v>110</v>
      </c>
    </row>
    <row r="9" spans="1:6" ht="15.6" x14ac:dyDescent="0.3">
      <c r="A9" s="103" t="s">
        <v>1</v>
      </c>
      <c r="B9" s="103" t="s">
        <v>111</v>
      </c>
      <c r="C9" s="103" t="s">
        <v>112</v>
      </c>
      <c r="D9" s="103" t="s">
        <v>75</v>
      </c>
      <c r="E9" s="103" t="s">
        <v>113</v>
      </c>
      <c r="F9" s="103" t="s">
        <v>114</v>
      </c>
    </row>
    <row r="10" spans="1:6" ht="16.5" thickBot="1" x14ac:dyDescent="0.3">
      <c r="A10" s="104"/>
      <c r="B10" s="104"/>
      <c r="C10" s="104"/>
      <c r="D10" s="104"/>
      <c r="E10" s="104" t="s">
        <v>115</v>
      </c>
      <c r="F10" s="104" t="s">
        <v>115</v>
      </c>
    </row>
    <row r="11" spans="1:6" s="110" customFormat="1" ht="27.6" customHeight="1" x14ac:dyDescent="0.25">
      <c r="A11" s="105">
        <v>1</v>
      </c>
      <c r="B11" s="106" t="s">
        <v>92</v>
      </c>
      <c r="C11" s="107">
        <v>1</v>
      </c>
      <c r="D11" s="108" t="s">
        <v>75</v>
      </c>
      <c r="E11" s="172">
        <f>62.5*1.12*1.1</f>
        <v>77</v>
      </c>
      <c r="F11" s="109">
        <f t="shared" ref="F11:F12" si="0">+TRUNC(C11*E11,2)</f>
        <v>77</v>
      </c>
    </row>
    <row r="12" spans="1:6" s="110" customFormat="1" ht="12.75" x14ac:dyDescent="0.2">
      <c r="A12" s="111">
        <v>2</v>
      </c>
      <c r="B12" s="112" t="s">
        <v>133</v>
      </c>
      <c r="C12" s="168">
        <v>2</v>
      </c>
      <c r="D12" s="113" t="s">
        <v>75</v>
      </c>
      <c r="E12" s="167">
        <v>6.15</v>
      </c>
      <c r="F12" s="115">
        <f t="shared" si="0"/>
        <v>12.3</v>
      </c>
    </row>
    <row r="13" spans="1:6" ht="16.5" thickBot="1" x14ac:dyDescent="0.3">
      <c r="A13" s="117"/>
      <c r="B13" s="118" t="s">
        <v>116</v>
      </c>
      <c r="C13" s="119"/>
      <c r="D13" s="120"/>
      <c r="E13" s="121"/>
      <c r="F13" s="122">
        <f>SUM(F11:F12)</f>
        <v>89.3</v>
      </c>
    </row>
    <row r="14" spans="1:6" ht="16.5" thickBot="1" x14ac:dyDescent="0.3">
      <c r="A14" s="123"/>
      <c r="B14" s="124"/>
      <c r="C14" s="125"/>
      <c r="D14" s="126"/>
      <c r="E14" s="127"/>
      <c r="F14" s="128"/>
    </row>
    <row r="15" spans="1:6" ht="13.8" thickBot="1" x14ac:dyDescent="0.3">
      <c r="A15" s="129">
        <v>1</v>
      </c>
      <c r="B15" s="130" t="s">
        <v>129</v>
      </c>
      <c r="C15" s="131">
        <v>0.04</v>
      </c>
      <c r="D15" s="132" t="s">
        <v>17</v>
      </c>
      <c r="E15" s="133">
        <v>120</v>
      </c>
      <c r="F15" s="134">
        <f>+TRUNC(C15*E15,2)</f>
        <v>4.8</v>
      </c>
    </row>
    <row r="16" spans="1:6" ht="16.5" thickBot="1" x14ac:dyDescent="0.3">
      <c r="A16" s="145"/>
      <c r="B16" s="146" t="s">
        <v>117</v>
      </c>
      <c r="C16" s="147"/>
      <c r="D16" s="148"/>
      <c r="E16" s="149"/>
      <c r="F16" s="150">
        <f>SUM(F15:F15)</f>
        <v>4.8</v>
      </c>
    </row>
    <row r="17" spans="1:6" ht="15.75" thickBot="1" x14ac:dyDescent="0.25">
      <c r="A17" s="123"/>
      <c r="B17" s="123"/>
      <c r="C17" s="151"/>
      <c r="D17" s="126"/>
      <c r="E17" s="127"/>
      <c r="F17" s="152"/>
    </row>
    <row r="18" spans="1:6" ht="13.8" thickBot="1" x14ac:dyDescent="0.3">
      <c r="A18" s="129">
        <v>1</v>
      </c>
      <c r="B18" s="130" t="s">
        <v>129</v>
      </c>
      <c r="C18" s="131">
        <v>0.2</v>
      </c>
      <c r="D18" s="132" t="s">
        <v>17</v>
      </c>
      <c r="E18" s="133">
        <v>120</v>
      </c>
      <c r="F18" s="134">
        <f>+TRUNC(C18*E18,2)</f>
        <v>24</v>
      </c>
    </row>
    <row r="19" spans="1:6" ht="16.5" thickBot="1" x14ac:dyDescent="0.3">
      <c r="A19" s="145"/>
      <c r="B19" s="146" t="s">
        <v>118</v>
      </c>
      <c r="C19" s="147"/>
      <c r="D19" s="148"/>
      <c r="E19" s="149"/>
      <c r="F19" s="150">
        <f>SUM(F18:F18)</f>
        <v>24</v>
      </c>
    </row>
    <row r="20" spans="1:6" ht="15.75" thickBot="1" x14ac:dyDescent="0.25">
      <c r="A20" s="123"/>
      <c r="B20" s="123"/>
      <c r="C20" s="151"/>
      <c r="D20" s="126"/>
      <c r="E20" s="127"/>
      <c r="F20" s="152"/>
    </row>
    <row r="21" spans="1:6" ht="12.75" x14ac:dyDescent="0.2">
      <c r="A21" s="129">
        <v>1</v>
      </c>
      <c r="B21" s="154" t="s">
        <v>119</v>
      </c>
      <c r="C21" s="155">
        <v>0.15</v>
      </c>
      <c r="D21" s="156" t="s">
        <v>17</v>
      </c>
      <c r="E21" s="166">
        <v>11.88</v>
      </c>
      <c r="F21" s="134">
        <f>+TRUNC(C21*E21,2)</f>
        <v>1.78</v>
      </c>
    </row>
    <row r="22" spans="1:6" ht="13.5" thickBot="1" x14ac:dyDescent="0.25">
      <c r="A22" s="135">
        <v>2</v>
      </c>
      <c r="B22" s="136" t="s">
        <v>120</v>
      </c>
      <c r="C22" s="157">
        <v>0.25</v>
      </c>
      <c r="D22" s="138" t="s">
        <v>17</v>
      </c>
      <c r="E22" s="167">
        <v>5.32</v>
      </c>
      <c r="F22" s="153">
        <f>+TRUNC(C22*E22,2)</f>
        <v>1.33</v>
      </c>
    </row>
    <row r="23" spans="1:6" ht="16.2" thickBot="1" x14ac:dyDescent="0.35">
      <c r="A23" s="145"/>
      <c r="B23" s="146" t="s">
        <v>121</v>
      </c>
      <c r="C23" s="147">
        <v>0</v>
      </c>
      <c r="D23" s="148"/>
      <c r="E23" s="149"/>
      <c r="F23" s="150">
        <f>SUM(F21:F22)</f>
        <v>3.1100000000000003</v>
      </c>
    </row>
    <row r="24" spans="1:6" ht="15.75" thickBot="1" x14ac:dyDescent="0.25">
      <c r="A24" s="123"/>
      <c r="B24" s="123"/>
      <c r="C24" s="125"/>
      <c r="D24" s="126"/>
      <c r="E24" s="127"/>
      <c r="F24" s="152"/>
    </row>
    <row r="25" spans="1:6" ht="16.5" thickBot="1" x14ac:dyDescent="0.3">
      <c r="A25" s="145"/>
      <c r="B25" s="146" t="s">
        <v>239</v>
      </c>
      <c r="C25" s="158"/>
      <c r="D25" s="159"/>
      <c r="E25" s="149"/>
      <c r="F25" s="150">
        <f>TRUNC(0.8897*F23,2)</f>
        <v>2.76</v>
      </c>
    </row>
    <row r="26" spans="1:6" ht="13.5" thickBot="1" x14ac:dyDescent="0.25">
      <c r="C26" s="160"/>
      <c r="E26" s="161"/>
      <c r="F26" s="161"/>
    </row>
    <row r="27" spans="1:6" ht="16.5" thickBot="1" x14ac:dyDescent="0.3">
      <c r="A27" s="162"/>
      <c r="B27" s="146" t="s">
        <v>122</v>
      </c>
      <c r="C27" s="163"/>
      <c r="D27" s="164"/>
      <c r="E27" s="165"/>
      <c r="F27" s="150">
        <f>+F13+F19+F23+F25+F16</f>
        <v>123.97</v>
      </c>
    </row>
    <row r="28" spans="1:6" ht="16.5" thickBot="1" x14ac:dyDescent="0.3">
      <c r="A28" s="162"/>
      <c r="B28" s="146" t="s">
        <v>130</v>
      </c>
      <c r="C28" s="163"/>
      <c r="D28" s="164"/>
      <c r="E28" s="165"/>
      <c r="F28" s="150">
        <f>0.2685*(F27)</f>
        <v>33.285945000000005</v>
      </c>
    </row>
    <row r="29" spans="1:6" ht="16.5" thickBot="1" x14ac:dyDescent="0.3">
      <c r="A29" s="162"/>
      <c r="B29" s="146" t="s">
        <v>123</v>
      </c>
      <c r="C29" s="163"/>
      <c r="D29" s="164"/>
      <c r="E29" s="165"/>
      <c r="F29" s="150">
        <f>+F28+F27-0.01</f>
        <v>157.24594500000001</v>
      </c>
    </row>
    <row r="30" spans="1:6" ht="12.75" x14ac:dyDescent="0.2">
      <c r="A30" s="97">
        <v>0</v>
      </c>
      <c r="C30" s="160"/>
      <c r="E30" s="161"/>
      <c r="F30" s="161"/>
    </row>
  </sheetData>
  <mergeCells count="5">
    <mergeCell ref="A2:F2"/>
    <mergeCell ref="A3:B3"/>
    <mergeCell ref="C3:E3"/>
    <mergeCell ref="A4:E4"/>
    <mergeCell ref="B6:E6"/>
  </mergeCells>
  <printOptions gridLinesSet="0"/>
  <pageMargins left="0.78740157480314965" right="0.78740157480314965" top="1.5494791666666667" bottom="0.98425196850393704" header="0.51181102362204722" footer="0.51181102362204722"/>
  <pageSetup paperSize="9" scale="85" orientation="portrait" horizontalDpi="300" verticalDpi="300" r:id="rId1"/>
  <headerFooter alignWithMargins="0"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43"/>
  <sheetViews>
    <sheetView showGridLines="0" showZeros="0" view="pageLayout" topLeftCell="A42" zoomScaleNormal="100" workbookViewId="0">
      <selection activeCell="E54" sqref="E54"/>
    </sheetView>
  </sheetViews>
  <sheetFormatPr defaultColWidth="11.44140625" defaultRowHeight="13.2" x14ac:dyDescent="0.25"/>
  <cols>
    <col min="1" max="1" width="8.44140625" style="97" customWidth="1"/>
    <col min="2" max="2" width="42.5546875" style="97" customWidth="1"/>
    <col min="3" max="3" width="13.5546875" style="97" customWidth="1"/>
    <col min="4" max="256" width="11.44140625" style="97"/>
    <col min="257" max="257" width="8.44140625" style="97" customWidth="1"/>
    <col min="258" max="258" width="42.5546875" style="97" customWidth="1"/>
    <col min="259" max="259" width="13.5546875" style="97" customWidth="1"/>
    <col min="260" max="512" width="11.44140625" style="97"/>
    <col min="513" max="513" width="8.44140625" style="97" customWidth="1"/>
    <col min="514" max="514" width="42.5546875" style="97" customWidth="1"/>
    <col min="515" max="515" width="13.5546875" style="97" customWidth="1"/>
    <col min="516" max="768" width="11.44140625" style="97"/>
    <col min="769" max="769" width="8.44140625" style="97" customWidth="1"/>
    <col min="770" max="770" width="42.5546875" style="97" customWidth="1"/>
    <col min="771" max="771" width="13.5546875" style="97" customWidth="1"/>
    <col min="772" max="1024" width="11.44140625" style="97"/>
    <col min="1025" max="1025" width="8.44140625" style="97" customWidth="1"/>
    <col min="1026" max="1026" width="42.5546875" style="97" customWidth="1"/>
    <col min="1027" max="1027" width="13.5546875" style="97" customWidth="1"/>
    <col min="1028" max="1280" width="11.44140625" style="97"/>
    <col min="1281" max="1281" width="8.44140625" style="97" customWidth="1"/>
    <col min="1282" max="1282" width="42.5546875" style="97" customWidth="1"/>
    <col min="1283" max="1283" width="13.5546875" style="97" customWidth="1"/>
    <col min="1284" max="1536" width="11.44140625" style="97"/>
    <col min="1537" max="1537" width="8.44140625" style="97" customWidth="1"/>
    <col min="1538" max="1538" width="42.5546875" style="97" customWidth="1"/>
    <col min="1539" max="1539" width="13.5546875" style="97" customWidth="1"/>
    <col min="1540" max="1792" width="11.44140625" style="97"/>
    <col min="1793" max="1793" width="8.44140625" style="97" customWidth="1"/>
    <col min="1794" max="1794" width="42.5546875" style="97" customWidth="1"/>
    <col min="1795" max="1795" width="13.5546875" style="97" customWidth="1"/>
    <col min="1796" max="2048" width="11.44140625" style="97"/>
    <col min="2049" max="2049" width="8.44140625" style="97" customWidth="1"/>
    <col min="2050" max="2050" width="42.5546875" style="97" customWidth="1"/>
    <col min="2051" max="2051" width="13.5546875" style="97" customWidth="1"/>
    <col min="2052" max="2304" width="11.44140625" style="97"/>
    <col min="2305" max="2305" width="8.44140625" style="97" customWidth="1"/>
    <col min="2306" max="2306" width="42.5546875" style="97" customWidth="1"/>
    <col min="2307" max="2307" width="13.5546875" style="97" customWidth="1"/>
    <col min="2308" max="2560" width="11.44140625" style="97"/>
    <col min="2561" max="2561" width="8.44140625" style="97" customWidth="1"/>
    <col min="2562" max="2562" width="42.5546875" style="97" customWidth="1"/>
    <col min="2563" max="2563" width="13.5546875" style="97" customWidth="1"/>
    <col min="2564" max="2816" width="11.44140625" style="97"/>
    <col min="2817" max="2817" width="8.44140625" style="97" customWidth="1"/>
    <col min="2818" max="2818" width="42.5546875" style="97" customWidth="1"/>
    <col min="2819" max="2819" width="13.5546875" style="97" customWidth="1"/>
    <col min="2820" max="3072" width="11.44140625" style="97"/>
    <col min="3073" max="3073" width="8.44140625" style="97" customWidth="1"/>
    <col min="3074" max="3074" width="42.5546875" style="97" customWidth="1"/>
    <col min="3075" max="3075" width="13.5546875" style="97" customWidth="1"/>
    <col min="3076" max="3328" width="11.44140625" style="97"/>
    <col min="3329" max="3329" width="8.44140625" style="97" customWidth="1"/>
    <col min="3330" max="3330" width="42.5546875" style="97" customWidth="1"/>
    <col min="3331" max="3331" width="13.5546875" style="97" customWidth="1"/>
    <col min="3332" max="3584" width="11.44140625" style="97"/>
    <col min="3585" max="3585" width="8.44140625" style="97" customWidth="1"/>
    <col min="3586" max="3586" width="42.5546875" style="97" customWidth="1"/>
    <col min="3587" max="3587" width="13.5546875" style="97" customWidth="1"/>
    <col min="3588" max="3840" width="11.44140625" style="97"/>
    <col min="3841" max="3841" width="8.44140625" style="97" customWidth="1"/>
    <col min="3842" max="3842" width="42.5546875" style="97" customWidth="1"/>
    <col min="3843" max="3843" width="13.5546875" style="97" customWidth="1"/>
    <col min="3844" max="4096" width="11.44140625" style="97"/>
    <col min="4097" max="4097" width="8.44140625" style="97" customWidth="1"/>
    <col min="4098" max="4098" width="42.5546875" style="97" customWidth="1"/>
    <col min="4099" max="4099" width="13.5546875" style="97" customWidth="1"/>
    <col min="4100" max="4352" width="11.44140625" style="97"/>
    <col min="4353" max="4353" width="8.44140625" style="97" customWidth="1"/>
    <col min="4354" max="4354" width="42.5546875" style="97" customWidth="1"/>
    <col min="4355" max="4355" width="13.5546875" style="97" customWidth="1"/>
    <col min="4356" max="4608" width="11.44140625" style="97"/>
    <col min="4609" max="4609" width="8.44140625" style="97" customWidth="1"/>
    <col min="4610" max="4610" width="42.5546875" style="97" customWidth="1"/>
    <col min="4611" max="4611" width="13.5546875" style="97" customWidth="1"/>
    <col min="4612" max="4864" width="11.44140625" style="97"/>
    <col min="4865" max="4865" width="8.44140625" style="97" customWidth="1"/>
    <col min="4866" max="4866" width="42.5546875" style="97" customWidth="1"/>
    <col min="4867" max="4867" width="13.5546875" style="97" customWidth="1"/>
    <col min="4868" max="5120" width="11.44140625" style="97"/>
    <col min="5121" max="5121" width="8.44140625" style="97" customWidth="1"/>
    <col min="5122" max="5122" width="42.5546875" style="97" customWidth="1"/>
    <col min="5123" max="5123" width="13.5546875" style="97" customWidth="1"/>
    <col min="5124" max="5376" width="11.44140625" style="97"/>
    <col min="5377" max="5377" width="8.44140625" style="97" customWidth="1"/>
    <col min="5378" max="5378" width="42.5546875" style="97" customWidth="1"/>
    <col min="5379" max="5379" width="13.5546875" style="97" customWidth="1"/>
    <col min="5380" max="5632" width="11.44140625" style="97"/>
    <col min="5633" max="5633" width="8.44140625" style="97" customWidth="1"/>
    <col min="5634" max="5634" width="42.5546875" style="97" customWidth="1"/>
    <col min="5635" max="5635" width="13.5546875" style="97" customWidth="1"/>
    <col min="5636" max="5888" width="11.44140625" style="97"/>
    <col min="5889" max="5889" width="8.44140625" style="97" customWidth="1"/>
    <col min="5890" max="5890" width="42.5546875" style="97" customWidth="1"/>
    <col min="5891" max="5891" width="13.5546875" style="97" customWidth="1"/>
    <col min="5892" max="6144" width="11.44140625" style="97"/>
    <col min="6145" max="6145" width="8.44140625" style="97" customWidth="1"/>
    <col min="6146" max="6146" width="42.5546875" style="97" customWidth="1"/>
    <col min="6147" max="6147" width="13.5546875" style="97" customWidth="1"/>
    <col min="6148" max="6400" width="11.44140625" style="97"/>
    <col min="6401" max="6401" width="8.44140625" style="97" customWidth="1"/>
    <col min="6402" max="6402" width="42.5546875" style="97" customWidth="1"/>
    <col min="6403" max="6403" width="13.5546875" style="97" customWidth="1"/>
    <col min="6404" max="6656" width="11.44140625" style="97"/>
    <col min="6657" max="6657" width="8.44140625" style="97" customWidth="1"/>
    <col min="6658" max="6658" width="42.5546875" style="97" customWidth="1"/>
    <col min="6659" max="6659" width="13.5546875" style="97" customWidth="1"/>
    <col min="6660" max="6912" width="11.44140625" style="97"/>
    <col min="6913" max="6913" width="8.44140625" style="97" customWidth="1"/>
    <col min="6914" max="6914" width="42.5546875" style="97" customWidth="1"/>
    <col min="6915" max="6915" width="13.5546875" style="97" customWidth="1"/>
    <col min="6916" max="7168" width="11.44140625" style="97"/>
    <col min="7169" max="7169" width="8.44140625" style="97" customWidth="1"/>
    <col min="7170" max="7170" width="42.5546875" style="97" customWidth="1"/>
    <col min="7171" max="7171" width="13.5546875" style="97" customWidth="1"/>
    <col min="7172" max="7424" width="11.44140625" style="97"/>
    <col min="7425" max="7425" width="8.44140625" style="97" customWidth="1"/>
    <col min="7426" max="7426" width="42.5546875" style="97" customWidth="1"/>
    <col min="7427" max="7427" width="13.5546875" style="97" customWidth="1"/>
    <col min="7428" max="7680" width="11.44140625" style="97"/>
    <col min="7681" max="7681" width="8.44140625" style="97" customWidth="1"/>
    <col min="7682" max="7682" width="42.5546875" style="97" customWidth="1"/>
    <col min="7683" max="7683" width="13.5546875" style="97" customWidth="1"/>
    <col min="7684" max="7936" width="11.44140625" style="97"/>
    <col min="7937" max="7937" width="8.44140625" style="97" customWidth="1"/>
    <col min="7938" max="7938" width="42.5546875" style="97" customWidth="1"/>
    <col min="7939" max="7939" width="13.5546875" style="97" customWidth="1"/>
    <col min="7940" max="8192" width="11.44140625" style="97"/>
    <col min="8193" max="8193" width="8.44140625" style="97" customWidth="1"/>
    <col min="8194" max="8194" width="42.5546875" style="97" customWidth="1"/>
    <col min="8195" max="8195" width="13.5546875" style="97" customWidth="1"/>
    <col min="8196" max="8448" width="11.44140625" style="97"/>
    <col min="8449" max="8449" width="8.44140625" style="97" customWidth="1"/>
    <col min="8450" max="8450" width="42.5546875" style="97" customWidth="1"/>
    <col min="8451" max="8451" width="13.5546875" style="97" customWidth="1"/>
    <col min="8452" max="8704" width="11.44140625" style="97"/>
    <col min="8705" max="8705" width="8.44140625" style="97" customWidth="1"/>
    <col min="8706" max="8706" width="42.5546875" style="97" customWidth="1"/>
    <col min="8707" max="8707" width="13.5546875" style="97" customWidth="1"/>
    <col min="8708" max="8960" width="11.44140625" style="97"/>
    <col min="8961" max="8961" width="8.44140625" style="97" customWidth="1"/>
    <col min="8962" max="8962" width="42.5546875" style="97" customWidth="1"/>
    <col min="8963" max="8963" width="13.5546875" style="97" customWidth="1"/>
    <col min="8964" max="9216" width="11.44140625" style="97"/>
    <col min="9217" max="9217" width="8.44140625" style="97" customWidth="1"/>
    <col min="9218" max="9218" width="42.5546875" style="97" customWidth="1"/>
    <col min="9219" max="9219" width="13.5546875" style="97" customWidth="1"/>
    <col min="9220" max="9472" width="11.44140625" style="97"/>
    <col min="9473" max="9473" width="8.44140625" style="97" customWidth="1"/>
    <col min="9474" max="9474" width="42.5546875" style="97" customWidth="1"/>
    <col min="9475" max="9475" width="13.5546875" style="97" customWidth="1"/>
    <col min="9476" max="9728" width="11.44140625" style="97"/>
    <col min="9729" max="9729" width="8.44140625" style="97" customWidth="1"/>
    <col min="9730" max="9730" width="42.5546875" style="97" customWidth="1"/>
    <col min="9731" max="9731" width="13.5546875" style="97" customWidth="1"/>
    <col min="9732" max="9984" width="11.44140625" style="97"/>
    <col min="9985" max="9985" width="8.44140625" style="97" customWidth="1"/>
    <col min="9986" max="9986" width="42.5546875" style="97" customWidth="1"/>
    <col min="9987" max="9987" width="13.5546875" style="97" customWidth="1"/>
    <col min="9988" max="10240" width="11.44140625" style="97"/>
    <col min="10241" max="10241" width="8.44140625" style="97" customWidth="1"/>
    <col min="10242" max="10242" width="42.5546875" style="97" customWidth="1"/>
    <col min="10243" max="10243" width="13.5546875" style="97" customWidth="1"/>
    <col min="10244" max="10496" width="11.44140625" style="97"/>
    <col min="10497" max="10497" width="8.44140625" style="97" customWidth="1"/>
    <col min="10498" max="10498" width="42.5546875" style="97" customWidth="1"/>
    <col min="10499" max="10499" width="13.5546875" style="97" customWidth="1"/>
    <col min="10500" max="10752" width="11.44140625" style="97"/>
    <col min="10753" max="10753" width="8.44140625" style="97" customWidth="1"/>
    <col min="10754" max="10754" width="42.5546875" style="97" customWidth="1"/>
    <col min="10755" max="10755" width="13.5546875" style="97" customWidth="1"/>
    <col min="10756" max="11008" width="11.44140625" style="97"/>
    <col min="11009" max="11009" width="8.44140625" style="97" customWidth="1"/>
    <col min="11010" max="11010" width="42.5546875" style="97" customWidth="1"/>
    <col min="11011" max="11011" width="13.5546875" style="97" customWidth="1"/>
    <col min="11012" max="11264" width="11.44140625" style="97"/>
    <col min="11265" max="11265" width="8.44140625" style="97" customWidth="1"/>
    <col min="11266" max="11266" width="42.5546875" style="97" customWidth="1"/>
    <col min="11267" max="11267" width="13.5546875" style="97" customWidth="1"/>
    <col min="11268" max="11520" width="11.44140625" style="97"/>
    <col min="11521" max="11521" width="8.44140625" style="97" customWidth="1"/>
    <col min="11522" max="11522" width="42.5546875" style="97" customWidth="1"/>
    <col min="11523" max="11523" width="13.5546875" style="97" customWidth="1"/>
    <col min="11524" max="11776" width="11.44140625" style="97"/>
    <col min="11777" max="11777" width="8.44140625" style="97" customWidth="1"/>
    <col min="11778" max="11778" width="42.5546875" style="97" customWidth="1"/>
    <col min="11779" max="11779" width="13.5546875" style="97" customWidth="1"/>
    <col min="11780" max="12032" width="11.44140625" style="97"/>
    <col min="12033" max="12033" width="8.44140625" style="97" customWidth="1"/>
    <col min="12034" max="12034" width="42.5546875" style="97" customWidth="1"/>
    <col min="12035" max="12035" width="13.5546875" style="97" customWidth="1"/>
    <col min="12036" max="12288" width="11.44140625" style="97"/>
    <col min="12289" max="12289" width="8.44140625" style="97" customWidth="1"/>
    <col min="12290" max="12290" width="42.5546875" style="97" customWidth="1"/>
    <col min="12291" max="12291" width="13.5546875" style="97" customWidth="1"/>
    <col min="12292" max="12544" width="11.44140625" style="97"/>
    <col min="12545" max="12545" width="8.44140625" style="97" customWidth="1"/>
    <col min="12546" max="12546" width="42.5546875" style="97" customWidth="1"/>
    <col min="12547" max="12547" width="13.5546875" style="97" customWidth="1"/>
    <col min="12548" max="12800" width="11.44140625" style="97"/>
    <col min="12801" max="12801" width="8.44140625" style="97" customWidth="1"/>
    <col min="12802" max="12802" width="42.5546875" style="97" customWidth="1"/>
    <col min="12803" max="12803" width="13.5546875" style="97" customWidth="1"/>
    <col min="12804" max="13056" width="11.44140625" style="97"/>
    <col min="13057" max="13057" width="8.44140625" style="97" customWidth="1"/>
    <col min="13058" max="13058" width="42.5546875" style="97" customWidth="1"/>
    <col min="13059" max="13059" width="13.5546875" style="97" customWidth="1"/>
    <col min="13060" max="13312" width="11.44140625" style="97"/>
    <col min="13313" max="13313" width="8.44140625" style="97" customWidth="1"/>
    <col min="13314" max="13314" width="42.5546875" style="97" customWidth="1"/>
    <col min="13315" max="13315" width="13.5546875" style="97" customWidth="1"/>
    <col min="13316" max="13568" width="11.44140625" style="97"/>
    <col min="13569" max="13569" width="8.44140625" style="97" customWidth="1"/>
    <col min="13570" max="13570" width="42.5546875" style="97" customWidth="1"/>
    <col min="13571" max="13571" width="13.5546875" style="97" customWidth="1"/>
    <col min="13572" max="13824" width="11.44140625" style="97"/>
    <col min="13825" max="13825" width="8.44140625" style="97" customWidth="1"/>
    <col min="13826" max="13826" width="42.5546875" style="97" customWidth="1"/>
    <col min="13827" max="13827" width="13.5546875" style="97" customWidth="1"/>
    <col min="13828" max="14080" width="11.44140625" style="97"/>
    <col min="14081" max="14081" width="8.44140625" style="97" customWidth="1"/>
    <col min="14082" max="14082" width="42.5546875" style="97" customWidth="1"/>
    <col min="14083" max="14083" width="13.5546875" style="97" customWidth="1"/>
    <col min="14084" max="14336" width="11.44140625" style="97"/>
    <col min="14337" max="14337" width="8.44140625" style="97" customWidth="1"/>
    <col min="14338" max="14338" width="42.5546875" style="97" customWidth="1"/>
    <col min="14339" max="14339" width="13.5546875" style="97" customWidth="1"/>
    <col min="14340" max="14592" width="11.44140625" style="97"/>
    <col min="14593" max="14593" width="8.44140625" style="97" customWidth="1"/>
    <col min="14594" max="14594" width="42.5546875" style="97" customWidth="1"/>
    <col min="14595" max="14595" width="13.5546875" style="97" customWidth="1"/>
    <col min="14596" max="14848" width="11.44140625" style="97"/>
    <col min="14849" max="14849" width="8.44140625" style="97" customWidth="1"/>
    <col min="14850" max="14850" width="42.5546875" style="97" customWidth="1"/>
    <col min="14851" max="14851" width="13.5546875" style="97" customWidth="1"/>
    <col min="14852" max="15104" width="11.44140625" style="97"/>
    <col min="15105" max="15105" width="8.44140625" style="97" customWidth="1"/>
    <col min="15106" max="15106" width="42.5546875" style="97" customWidth="1"/>
    <col min="15107" max="15107" width="13.5546875" style="97" customWidth="1"/>
    <col min="15108" max="15360" width="11.44140625" style="97"/>
    <col min="15361" max="15361" width="8.44140625" style="97" customWidth="1"/>
    <col min="15362" max="15362" width="42.5546875" style="97" customWidth="1"/>
    <col min="15363" max="15363" width="13.5546875" style="97" customWidth="1"/>
    <col min="15364" max="15616" width="11.44140625" style="97"/>
    <col min="15617" max="15617" width="8.44140625" style="97" customWidth="1"/>
    <col min="15618" max="15618" width="42.5546875" style="97" customWidth="1"/>
    <col min="15619" max="15619" width="13.5546875" style="97" customWidth="1"/>
    <col min="15620" max="15872" width="11.44140625" style="97"/>
    <col min="15873" max="15873" width="8.44140625" style="97" customWidth="1"/>
    <col min="15874" max="15874" width="42.5546875" style="97" customWidth="1"/>
    <col min="15875" max="15875" width="13.5546875" style="97" customWidth="1"/>
    <col min="15876" max="16128" width="11.44140625" style="97"/>
    <col min="16129" max="16129" width="8.44140625" style="97" customWidth="1"/>
    <col min="16130" max="16130" width="42.5546875" style="97" customWidth="1"/>
    <col min="16131" max="16131" width="13.5546875" style="97" customWidth="1"/>
    <col min="16132" max="16384" width="11.44140625" style="97"/>
  </cols>
  <sheetData>
    <row r="1" spans="1:6" ht="19.5" thickBot="1" x14ac:dyDescent="0.35">
      <c r="A1" s="95"/>
      <c r="B1" s="95"/>
      <c r="C1" s="95"/>
      <c r="D1" s="95"/>
      <c r="E1" s="96"/>
    </row>
    <row r="2" spans="1:6" ht="13.8" thickBot="1" x14ac:dyDescent="0.3">
      <c r="A2" s="289" t="s">
        <v>124</v>
      </c>
      <c r="B2" s="290"/>
      <c r="C2" s="290"/>
      <c r="D2" s="290"/>
      <c r="E2" s="290"/>
      <c r="F2" s="291"/>
    </row>
    <row r="3" spans="1:6" ht="20.25" customHeight="1" thickBot="1" x14ac:dyDescent="0.3">
      <c r="A3" s="292" t="s">
        <v>108</v>
      </c>
      <c r="B3" s="293"/>
      <c r="C3" s="294"/>
      <c r="D3" s="295"/>
      <c r="E3" s="296"/>
      <c r="F3" s="98" t="s">
        <v>109</v>
      </c>
    </row>
    <row r="4" spans="1:6" ht="19.5" customHeight="1" thickBot="1" x14ac:dyDescent="0.25">
      <c r="A4" s="292" t="s">
        <v>126</v>
      </c>
      <c r="B4" s="297"/>
      <c r="C4" s="297"/>
      <c r="D4" s="297"/>
      <c r="E4" s="293"/>
      <c r="F4" s="99" t="s">
        <v>191</v>
      </c>
    </row>
    <row r="5" spans="1:6" ht="15" customHeight="1" thickBot="1" x14ac:dyDescent="0.25"/>
    <row r="6" spans="1:6" ht="28.65" customHeight="1" thickBot="1" x14ac:dyDescent="0.3">
      <c r="A6" s="100"/>
      <c r="B6" s="298" t="s">
        <v>141</v>
      </c>
      <c r="C6" s="299"/>
      <c r="D6" s="299"/>
      <c r="E6" s="300"/>
      <c r="F6" s="101" t="s">
        <v>75</v>
      </c>
    </row>
    <row r="7" spans="1:6" ht="13.5" thickBot="1" x14ac:dyDescent="0.25"/>
    <row r="8" spans="1:6" ht="15.6" x14ac:dyDescent="0.3">
      <c r="A8" s="102"/>
      <c r="B8" s="102"/>
      <c r="C8" s="102"/>
      <c r="D8" s="102"/>
      <c r="E8" s="102" t="s">
        <v>110</v>
      </c>
      <c r="F8" s="102" t="s">
        <v>110</v>
      </c>
    </row>
    <row r="9" spans="1:6" ht="15.6" x14ac:dyDescent="0.3">
      <c r="A9" s="103" t="s">
        <v>1</v>
      </c>
      <c r="B9" s="103" t="s">
        <v>111</v>
      </c>
      <c r="C9" s="103" t="s">
        <v>112</v>
      </c>
      <c r="D9" s="103" t="s">
        <v>75</v>
      </c>
      <c r="E9" s="103" t="s">
        <v>113</v>
      </c>
      <c r="F9" s="103" t="s">
        <v>114</v>
      </c>
    </row>
    <row r="10" spans="1:6" ht="16.5" thickBot="1" x14ac:dyDescent="0.3">
      <c r="A10" s="104"/>
      <c r="B10" s="104"/>
      <c r="C10" s="104"/>
      <c r="D10" s="104"/>
      <c r="E10" s="104" t="s">
        <v>115</v>
      </c>
      <c r="F10" s="104" t="s">
        <v>115</v>
      </c>
    </row>
    <row r="11" spans="1:6" s="110" customFormat="1" x14ac:dyDescent="0.25">
      <c r="A11" s="105">
        <v>1</v>
      </c>
      <c r="B11" s="106" t="s">
        <v>142</v>
      </c>
      <c r="C11" s="107">
        <v>1</v>
      </c>
      <c r="D11" s="108" t="s">
        <v>75</v>
      </c>
      <c r="E11" s="172">
        <v>0.5</v>
      </c>
      <c r="F11" s="109">
        <f t="shared" ref="F11:F22" si="0">+TRUNC(C11*E11,2)</f>
        <v>0.5</v>
      </c>
    </row>
    <row r="12" spans="1:6" s="110" customFormat="1" x14ac:dyDescent="0.25">
      <c r="A12" s="111">
        <v>2</v>
      </c>
      <c r="B12" s="112" t="s">
        <v>168</v>
      </c>
      <c r="C12" s="168">
        <v>4</v>
      </c>
      <c r="D12" s="113" t="s">
        <v>149</v>
      </c>
      <c r="E12" s="167">
        <v>17.5</v>
      </c>
      <c r="F12" s="115">
        <f t="shared" si="0"/>
        <v>70</v>
      </c>
    </row>
    <row r="13" spans="1:6" s="110" customFormat="1" x14ac:dyDescent="0.25">
      <c r="A13" s="111">
        <v>3</v>
      </c>
      <c r="B13" s="112" t="s">
        <v>167</v>
      </c>
      <c r="C13" s="168">
        <v>6</v>
      </c>
      <c r="D13" s="113" t="s">
        <v>75</v>
      </c>
      <c r="E13" s="167">
        <v>6.5</v>
      </c>
      <c r="F13" s="115">
        <f t="shared" si="0"/>
        <v>39</v>
      </c>
    </row>
    <row r="14" spans="1:6" s="110" customFormat="1" x14ac:dyDescent="0.25">
      <c r="A14" s="111">
        <v>4</v>
      </c>
      <c r="B14" s="112" t="s">
        <v>166</v>
      </c>
      <c r="C14" s="168">
        <v>8</v>
      </c>
      <c r="D14" s="113" t="s">
        <v>75</v>
      </c>
      <c r="E14" s="167">
        <v>4.2</v>
      </c>
      <c r="F14" s="115">
        <f t="shared" si="0"/>
        <v>33.6</v>
      </c>
    </row>
    <row r="15" spans="1:6" s="110" customFormat="1" x14ac:dyDescent="0.25">
      <c r="A15" s="111">
        <v>5</v>
      </c>
      <c r="B15" s="112" t="s">
        <v>143</v>
      </c>
      <c r="C15" s="168">
        <v>1</v>
      </c>
      <c r="D15" s="113" t="s">
        <v>75</v>
      </c>
      <c r="E15" s="167">
        <v>189.15</v>
      </c>
      <c r="F15" s="115">
        <f t="shared" si="0"/>
        <v>189.15</v>
      </c>
    </row>
    <row r="16" spans="1:6" s="110" customFormat="1" x14ac:dyDescent="0.25">
      <c r="A16" s="111">
        <v>6</v>
      </c>
      <c r="B16" s="112" t="s">
        <v>144</v>
      </c>
      <c r="C16" s="168">
        <v>4</v>
      </c>
      <c r="D16" s="113" t="s">
        <v>86</v>
      </c>
      <c r="E16" s="167">
        <v>6.12</v>
      </c>
      <c r="F16" s="115">
        <f t="shared" si="0"/>
        <v>24.48</v>
      </c>
    </row>
    <row r="17" spans="1:6" s="110" customFormat="1" ht="12.75" x14ac:dyDescent="0.2">
      <c r="A17" s="111">
        <f>+A16+1</f>
        <v>7</v>
      </c>
      <c r="B17" s="112" t="s">
        <v>145</v>
      </c>
      <c r="C17" s="168">
        <v>1</v>
      </c>
      <c r="D17" s="113" t="s">
        <v>86</v>
      </c>
      <c r="E17" s="167">
        <v>1.1100000000000001</v>
      </c>
      <c r="F17" s="115">
        <f t="shared" si="0"/>
        <v>1.1100000000000001</v>
      </c>
    </row>
    <row r="18" spans="1:6" s="110" customFormat="1" x14ac:dyDescent="0.25">
      <c r="A18" s="111">
        <f>+A17+1</f>
        <v>8</v>
      </c>
      <c r="B18" s="112" t="s">
        <v>146</v>
      </c>
      <c r="C18" s="168">
        <v>2</v>
      </c>
      <c r="D18" s="113" t="s">
        <v>86</v>
      </c>
      <c r="E18" s="167">
        <v>2.5</v>
      </c>
      <c r="F18" s="115">
        <f t="shared" si="0"/>
        <v>5</v>
      </c>
    </row>
    <row r="19" spans="1:6" s="110" customFormat="1" ht="12.75" x14ac:dyDescent="0.2">
      <c r="A19" s="111">
        <v>12</v>
      </c>
      <c r="B19" s="112" t="s">
        <v>147</v>
      </c>
      <c r="C19" s="168">
        <v>1</v>
      </c>
      <c r="D19" s="113" t="s">
        <v>75</v>
      </c>
      <c r="E19" s="167">
        <v>27.21</v>
      </c>
      <c r="F19" s="115">
        <f t="shared" si="0"/>
        <v>27.21</v>
      </c>
    </row>
    <row r="20" spans="1:6" s="110" customFormat="1" ht="12.75" x14ac:dyDescent="0.2">
      <c r="A20" s="111">
        <v>13</v>
      </c>
      <c r="B20" s="112" t="s">
        <v>148</v>
      </c>
      <c r="C20" s="168">
        <v>1</v>
      </c>
      <c r="D20" s="113" t="s">
        <v>75</v>
      </c>
      <c r="E20" s="167">
        <v>3.04</v>
      </c>
      <c r="F20" s="115">
        <f t="shared" si="0"/>
        <v>3.04</v>
      </c>
    </row>
    <row r="21" spans="1:6" s="110" customFormat="1" ht="12.75" x14ac:dyDescent="0.2">
      <c r="A21" s="111">
        <v>14</v>
      </c>
      <c r="B21" s="112" t="s">
        <v>150</v>
      </c>
      <c r="C21" s="168">
        <v>4</v>
      </c>
      <c r="D21" s="113" t="s">
        <v>75</v>
      </c>
      <c r="E21" s="167">
        <v>15.39</v>
      </c>
      <c r="F21" s="115">
        <f t="shared" si="0"/>
        <v>61.56</v>
      </c>
    </row>
    <row r="22" spans="1:6" s="110" customFormat="1" x14ac:dyDescent="0.25">
      <c r="A22" s="111">
        <v>15</v>
      </c>
      <c r="B22" s="116" t="s">
        <v>159</v>
      </c>
      <c r="C22" s="168">
        <v>1</v>
      </c>
      <c r="D22" s="113" t="s">
        <v>75</v>
      </c>
      <c r="E22" s="114">
        <v>365</v>
      </c>
      <c r="F22" s="115">
        <f t="shared" si="0"/>
        <v>365</v>
      </c>
    </row>
    <row r="23" spans="1:6" s="110" customFormat="1" x14ac:dyDescent="0.25">
      <c r="A23" s="111">
        <v>16</v>
      </c>
      <c r="B23" s="116" t="s">
        <v>160</v>
      </c>
      <c r="C23" s="168">
        <v>1</v>
      </c>
      <c r="D23" s="113" t="s">
        <v>75</v>
      </c>
      <c r="E23" s="114">
        <v>22.3</v>
      </c>
      <c r="F23" s="115">
        <f t="shared" ref="F23:F24" si="1">+TRUNC(C23*E23,2)</f>
        <v>22.3</v>
      </c>
    </row>
    <row r="24" spans="1:6" s="110" customFormat="1" x14ac:dyDescent="0.25">
      <c r="A24" s="111">
        <v>17</v>
      </c>
      <c r="B24" s="116" t="s">
        <v>161</v>
      </c>
      <c r="C24" s="168">
        <v>1</v>
      </c>
      <c r="D24" s="113" t="s">
        <v>75</v>
      </c>
      <c r="E24" s="114">
        <v>16.2</v>
      </c>
      <c r="F24" s="115">
        <f t="shared" si="1"/>
        <v>16.2</v>
      </c>
    </row>
    <row r="25" spans="1:6" ht="16.5" thickBot="1" x14ac:dyDescent="0.3">
      <c r="A25" s="117"/>
      <c r="B25" s="118" t="s">
        <v>116</v>
      </c>
      <c r="C25" s="171"/>
      <c r="D25" s="120"/>
      <c r="E25" s="121"/>
      <c r="F25" s="122">
        <f>SUM(F11:F24)</f>
        <v>858.15000000000009</v>
      </c>
    </row>
    <row r="26" spans="1:6" ht="16.5" thickBot="1" x14ac:dyDescent="0.3">
      <c r="A26" s="123"/>
      <c r="B26" s="124"/>
      <c r="C26" s="125"/>
      <c r="D26" s="126"/>
      <c r="E26" s="127"/>
      <c r="F26" s="128"/>
    </row>
    <row r="27" spans="1:6" ht="13.5" thickBot="1" x14ac:dyDescent="0.25">
      <c r="A27" s="129">
        <v>1</v>
      </c>
      <c r="B27" s="130"/>
      <c r="C27" s="131"/>
      <c r="D27" s="132"/>
      <c r="E27" s="133"/>
      <c r="F27" s="134">
        <f>+TRUNC(C27*E27,2)</f>
        <v>0</v>
      </c>
    </row>
    <row r="28" spans="1:6" ht="16.5" thickBot="1" x14ac:dyDescent="0.3">
      <c r="A28" s="145"/>
      <c r="B28" s="146" t="s">
        <v>117</v>
      </c>
      <c r="C28" s="147"/>
      <c r="D28" s="148"/>
      <c r="E28" s="149"/>
      <c r="F28" s="150">
        <f>SUM(F27:F27)</f>
        <v>0</v>
      </c>
    </row>
    <row r="29" spans="1:6" ht="15.75" thickBot="1" x14ac:dyDescent="0.25">
      <c r="A29" s="123"/>
      <c r="B29" s="123"/>
      <c r="C29" s="151"/>
      <c r="D29" s="126"/>
      <c r="E29" s="127"/>
      <c r="F29" s="152"/>
    </row>
    <row r="30" spans="1:6" x14ac:dyDescent="0.25">
      <c r="A30" s="129">
        <v>1</v>
      </c>
      <c r="B30" s="130" t="s">
        <v>129</v>
      </c>
      <c r="C30" s="131">
        <v>0.2</v>
      </c>
      <c r="D30" s="132" t="s">
        <v>17</v>
      </c>
      <c r="E30" s="133">
        <v>120</v>
      </c>
      <c r="F30" s="134">
        <f>+TRUNC(C30*E30,2)</f>
        <v>24</v>
      </c>
    </row>
    <row r="31" spans="1:6" ht="13.5" thickBot="1" x14ac:dyDescent="0.25">
      <c r="A31" s="140"/>
      <c r="B31" s="141"/>
      <c r="C31" s="142"/>
      <c r="D31" s="143"/>
      <c r="E31" s="144"/>
      <c r="F31" s="139">
        <f>+TRUNC(C31*E31,2)</f>
        <v>0</v>
      </c>
    </row>
    <row r="32" spans="1:6" ht="16.5" thickBot="1" x14ac:dyDescent="0.3">
      <c r="A32" s="145"/>
      <c r="B32" s="146" t="s">
        <v>118</v>
      </c>
      <c r="C32" s="147"/>
      <c r="D32" s="148"/>
      <c r="E32" s="149"/>
      <c r="F32" s="150">
        <f>SUM(F30:F31)</f>
        <v>24</v>
      </c>
    </row>
    <row r="33" spans="1:6" ht="15.75" thickBot="1" x14ac:dyDescent="0.25">
      <c r="A33" s="123"/>
      <c r="B33" s="123"/>
      <c r="C33" s="151"/>
      <c r="D33" s="126"/>
      <c r="E33" s="127"/>
      <c r="F33" s="152"/>
    </row>
    <row r="34" spans="1:6" ht="12.75" x14ac:dyDescent="0.2">
      <c r="A34" s="129">
        <v>1</v>
      </c>
      <c r="B34" s="154" t="s">
        <v>119</v>
      </c>
      <c r="C34" s="155">
        <v>4</v>
      </c>
      <c r="D34" s="156" t="s">
        <v>17</v>
      </c>
      <c r="E34" s="166">
        <v>11.88</v>
      </c>
      <c r="F34" s="134">
        <f>+TRUNC(C34*E34,2)</f>
        <v>47.52</v>
      </c>
    </row>
    <row r="35" spans="1:6" ht="13.5" thickBot="1" x14ac:dyDescent="0.25">
      <c r="A35" s="135">
        <v>2</v>
      </c>
      <c r="B35" s="136" t="s">
        <v>120</v>
      </c>
      <c r="C35" s="157">
        <v>8</v>
      </c>
      <c r="D35" s="138" t="s">
        <v>17</v>
      </c>
      <c r="E35" s="167">
        <v>5.32</v>
      </c>
      <c r="F35" s="153">
        <f>+TRUNC(C35*E35,2)</f>
        <v>42.56</v>
      </c>
    </row>
    <row r="36" spans="1:6" ht="16.2" thickBot="1" x14ac:dyDescent="0.35">
      <c r="A36" s="145"/>
      <c r="B36" s="146" t="s">
        <v>121</v>
      </c>
      <c r="C36" s="147">
        <v>0</v>
      </c>
      <c r="D36" s="148"/>
      <c r="E36" s="149"/>
      <c r="F36" s="150">
        <f>SUM(F34:F35)</f>
        <v>90.080000000000013</v>
      </c>
    </row>
    <row r="37" spans="1:6" ht="15.75" thickBot="1" x14ac:dyDescent="0.25">
      <c r="A37" s="123"/>
      <c r="B37" s="123"/>
      <c r="C37" s="125"/>
      <c r="D37" s="126"/>
      <c r="E37" s="127"/>
      <c r="F37" s="152"/>
    </row>
    <row r="38" spans="1:6" ht="16.5" thickBot="1" x14ac:dyDescent="0.3">
      <c r="A38" s="145"/>
      <c r="B38" s="146" t="s">
        <v>239</v>
      </c>
      <c r="C38" s="158"/>
      <c r="D38" s="159"/>
      <c r="E38" s="149"/>
      <c r="F38" s="150">
        <f>TRUNC(0.8897*F36,2)</f>
        <v>80.14</v>
      </c>
    </row>
    <row r="39" spans="1:6" ht="13.5" thickBot="1" x14ac:dyDescent="0.25">
      <c r="C39" s="160"/>
      <c r="E39" s="161"/>
      <c r="F39" s="161"/>
    </row>
    <row r="40" spans="1:6" ht="16.5" thickBot="1" x14ac:dyDescent="0.3">
      <c r="A40" s="162"/>
      <c r="B40" s="146" t="s">
        <v>122</v>
      </c>
      <c r="C40" s="163"/>
      <c r="D40" s="164"/>
      <c r="E40" s="165"/>
      <c r="F40" s="150">
        <f>+F25+F32+F36+F38+F28</f>
        <v>1052.3700000000001</v>
      </c>
    </row>
    <row r="41" spans="1:6" ht="16.5" thickBot="1" x14ac:dyDescent="0.3">
      <c r="A41" s="162"/>
      <c r="B41" s="146" t="s">
        <v>130</v>
      </c>
      <c r="C41" s="163"/>
      <c r="D41" s="164"/>
      <c r="E41" s="165"/>
      <c r="F41" s="150">
        <f>0.2685*(F40)</f>
        <v>282.56134500000007</v>
      </c>
    </row>
    <row r="42" spans="1:6" ht="16.5" thickBot="1" x14ac:dyDescent="0.3">
      <c r="A42" s="162"/>
      <c r="B42" s="146" t="s">
        <v>123</v>
      </c>
      <c r="C42" s="163"/>
      <c r="D42" s="164"/>
      <c r="E42" s="165"/>
      <c r="F42" s="150">
        <f>+F41+F40-0.02</f>
        <v>1334.9113450000002</v>
      </c>
    </row>
    <row r="43" spans="1:6" ht="12.75" x14ac:dyDescent="0.2">
      <c r="A43" s="97">
        <v>0</v>
      </c>
      <c r="C43" s="160"/>
      <c r="E43" s="161"/>
      <c r="F43" s="161"/>
    </row>
  </sheetData>
  <mergeCells count="5">
    <mergeCell ref="A2:F2"/>
    <mergeCell ref="A3:B3"/>
    <mergeCell ref="C3:E3"/>
    <mergeCell ref="A4:E4"/>
    <mergeCell ref="B6:E6"/>
  </mergeCells>
  <printOptions gridLinesSet="0"/>
  <pageMargins left="0.78740157480314965" right="0.78740157480314965" top="1.59375" bottom="0.98425196850393704" header="0.51181102362204722" footer="0.51181102362204722"/>
  <pageSetup paperSize="9" scale="85" orientation="portrait" horizontalDpi="300" verticalDpi="300" r:id="rId1"/>
  <headerFooter alignWithMargins="0"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O37"/>
  <sheetViews>
    <sheetView view="pageLayout" topLeftCell="A9" zoomScaleNormal="100" workbookViewId="0">
      <selection activeCell="I57" sqref="H57:I57"/>
    </sheetView>
  </sheetViews>
  <sheetFormatPr defaultRowHeight="14.4" x14ac:dyDescent="0.3"/>
  <cols>
    <col min="1" max="1" width="13" customWidth="1"/>
    <col min="2" max="2" width="8.88671875" customWidth="1"/>
    <col min="3" max="3" width="33.5546875" customWidth="1"/>
    <col min="4" max="4" width="11.88671875" customWidth="1"/>
    <col min="6" max="6" width="7" bestFit="1" customWidth="1"/>
    <col min="7" max="7" width="12.5546875" customWidth="1"/>
    <col min="8" max="8" width="7.44140625" bestFit="1" customWidth="1"/>
    <col min="9" max="9" width="6.44140625" bestFit="1" customWidth="1"/>
    <col min="10" max="12" width="11.5546875" customWidth="1"/>
  </cols>
  <sheetData>
    <row r="1" spans="2:12" x14ac:dyDescent="0.3">
      <c r="B1" s="66" t="s">
        <v>32</v>
      </c>
      <c r="C1" s="237" t="s">
        <v>82</v>
      </c>
      <c r="D1" s="237"/>
      <c r="E1" s="237"/>
      <c r="F1" s="237"/>
      <c r="G1" s="237"/>
      <c r="H1" s="237"/>
      <c r="I1" s="237"/>
      <c r="J1" s="237"/>
      <c r="K1" s="237"/>
      <c r="L1" s="237"/>
    </row>
    <row r="2" spans="2:12" ht="27.75" customHeight="1" x14ac:dyDescent="0.3">
      <c r="B2" s="66" t="s">
        <v>26</v>
      </c>
      <c r="C2" s="238" t="s">
        <v>76</v>
      </c>
      <c r="D2" s="239"/>
      <c r="E2" s="240"/>
      <c r="F2" s="67" t="s">
        <v>33</v>
      </c>
      <c r="G2" s="68">
        <v>43709</v>
      </c>
      <c r="H2" s="67" t="s">
        <v>34</v>
      </c>
      <c r="I2" s="241" t="s">
        <v>96</v>
      </c>
      <c r="J2" s="241"/>
      <c r="K2" s="241"/>
      <c r="L2" s="242"/>
    </row>
    <row r="3" spans="2:12" ht="15" x14ac:dyDescent="0.25">
      <c r="B3" s="19"/>
      <c r="C3" s="20"/>
      <c r="D3" s="20"/>
      <c r="E3" s="20"/>
      <c r="F3" s="20"/>
      <c r="G3" s="21"/>
      <c r="H3" s="20"/>
      <c r="I3" s="20"/>
      <c r="J3" s="20"/>
      <c r="K3" s="22"/>
      <c r="L3" s="22"/>
    </row>
    <row r="4" spans="2:12" x14ac:dyDescent="0.3">
      <c r="B4" s="243" t="s">
        <v>35</v>
      </c>
      <c r="C4" s="243"/>
      <c r="D4" s="243"/>
      <c r="E4" s="243"/>
      <c r="F4" s="243"/>
      <c r="G4" s="243"/>
      <c r="H4" s="243"/>
      <c r="I4" s="243"/>
      <c r="J4" s="243"/>
      <c r="K4" s="243"/>
      <c r="L4" s="243"/>
    </row>
    <row r="5" spans="2:12" ht="15" x14ac:dyDescent="0.25">
      <c r="B5" s="23"/>
      <c r="C5" s="23"/>
      <c r="D5" s="23"/>
      <c r="E5" s="23"/>
      <c r="F5" s="24"/>
      <c r="G5" s="25"/>
      <c r="H5" s="25"/>
      <c r="I5" s="25"/>
      <c r="J5" s="25"/>
      <c r="K5" s="25"/>
      <c r="L5" s="25"/>
    </row>
    <row r="6" spans="2:12" x14ac:dyDescent="0.3">
      <c r="B6" s="244" t="s">
        <v>36</v>
      </c>
      <c r="C6" s="244"/>
      <c r="D6" s="69" t="s">
        <v>37</v>
      </c>
      <c r="E6" s="26"/>
      <c r="F6" s="244" t="s">
        <v>38</v>
      </c>
      <c r="G6" s="244"/>
      <c r="H6" s="244"/>
      <c r="I6" s="244" t="s">
        <v>39</v>
      </c>
      <c r="J6" s="245" t="s">
        <v>40</v>
      </c>
      <c r="K6" s="245"/>
      <c r="L6" s="245"/>
    </row>
    <row r="7" spans="2:12" x14ac:dyDescent="0.3">
      <c r="B7" s="235" t="s">
        <v>41</v>
      </c>
      <c r="C7" s="235"/>
      <c r="D7" s="27">
        <v>3.7999999999999999E-2</v>
      </c>
      <c r="E7" s="28"/>
      <c r="F7" s="69" t="s">
        <v>42</v>
      </c>
      <c r="G7" s="69" t="s">
        <v>43</v>
      </c>
      <c r="H7" s="70" t="s">
        <v>44</v>
      </c>
      <c r="I7" s="244"/>
      <c r="J7" s="69" t="s">
        <v>42</v>
      </c>
      <c r="K7" s="69" t="s">
        <v>43</v>
      </c>
      <c r="L7" s="70" t="s">
        <v>44</v>
      </c>
    </row>
    <row r="8" spans="2:12" ht="15" x14ac:dyDescent="0.25">
      <c r="B8" s="29"/>
      <c r="C8" s="30"/>
      <c r="D8" s="31"/>
      <c r="E8" s="32"/>
      <c r="F8" s="27">
        <v>0.03</v>
      </c>
      <c r="G8" s="27">
        <v>0.04</v>
      </c>
      <c r="H8" s="33">
        <v>5.5E-2</v>
      </c>
      <c r="I8" s="34" t="s">
        <v>45</v>
      </c>
      <c r="J8" s="27">
        <v>3.7999999999999999E-2</v>
      </c>
      <c r="K8" s="27">
        <v>4.0099999999999997E-2</v>
      </c>
      <c r="L8" s="33">
        <v>4.6699999999999998E-2</v>
      </c>
    </row>
    <row r="9" spans="2:12" ht="15" x14ac:dyDescent="0.25">
      <c r="B9" s="235" t="s">
        <v>46</v>
      </c>
      <c r="C9" s="235"/>
      <c r="D9" s="27">
        <v>3.2000000000000002E-3</v>
      </c>
      <c r="E9" s="28"/>
      <c r="F9" s="35"/>
      <c r="G9" s="36"/>
      <c r="H9" s="37"/>
      <c r="I9" s="38"/>
      <c r="J9" s="35"/>
      <c r="K9" s="36"/>
      <c r="L9" s="37"/>
    </row>
    <row r="10" spans="2:12" ht="15" x14ac:dyDescent="0.25">
      <c r="B10" s="29"/>
      <c r="C10" s="30"/>
      <c r="D10" s="31"/>
      <c r="E10" s="32"/>
      <c r="F10" s="27">
        <v>8.0000000000000002E-3</v>
      </c>
      <c r="G10" s="27">
        <v>8.0000000000000002E-3</v>
      </c>
      <c r="H10" s="33">
        <v>0.01</v>
      </c>
      <c r="I10" s="34" t="s">
        <v>47</v>
      </c>
      <c r="J10" s="27">
        <v>3.2000000000000002E-3</v>
      </c>
      <c r="K10" s="27">
        <v>4.0000000000000001E-3</v>
      </c>
      <c r="L10" s="33">
        <v>7.4000000000000003E-3</v>
      </c>
    </row>
    <row r="11" spans="2:12" ht="15" x14ac:dyDescent="0.25">
      <c r="B11" s="235" t="s">
        <v>48</v>
      </c>
      <c r="C11" s="235"/>
      <c r="D11" s="27">
        <v>5.0000000000000001E-3</v>
      </c>
      <c r="E11" s="28"/>
      <c r="F11" s="35"/>
      <c r="G11" s="36"/>
      <c r="H11" s="37"/>
      <c r="I11" s="38"/>
      <c r="J11" s="35"/>
      <c r="K11" s="36"/>
      <c r="L11" s="37"/>
    </row>
    <row r="12" spans="2:12" ht="15" x14ac:dyDescent="0.25">
      <c r="B12" s="29"/>
      <c r="C12" s="30"/>
      <c r="D12" s="31"/>
      <c r="E12" s="32"/>
      <c r="F12" s="27">
        <v>9.7000000000000003E-3</v>
      </c>
      <c r="G12" s="27">
        <v>1.2699999999999999E-2</v>
      </c>
      <c r="H12" s="33">
        <v>1.2699999999999999E-2</v>
      </c>
      <c r="I12" s="34" t="s">
        <v>49</v>
      </c>
      <c r="J12" s="27">
        <v>5.0000000000000001E-3</v>
      </c>
      <c r="K12" s="27">
        <v>5.5999999999999999E-3</v>
      </c>
      <c r="L12" s="33">
        <v>9.7000000000000003E-3</v>
      </c>
    </row>
    <row r="13" spans="2:12" ht="15" x14ac:dyDescent="0.25">
      <c r="B13" s="235" t="s">
        <v>50</v>
      </c>
      <c r="C13" s="235"/>
      <c r="D13" s="27">
        <v>1.0200000000000001E-2</v>
      </c>
      <c r="E13" s="39"/>
      <c r="F13" s="35"/>
      <c r="G13" s="36"/>
      <c r="H13" s="37"/>
      <c r="I13" s="38"/>
      <c r="J13" s="35"/>
      <c r="K13" s="36"/>
      <c r="L13" s="37"/>
    </row>
    <row r="14" spans="2:12" ht="15" x14ac:dyDescent="0.25">
      <c r="B14" s="29"/>
      <c r="C14" s="30"/>
      <c r="D14" s="31"/>
      <c r="E14" s="32"/>
      <c r="F14" s="40">
        <v>5.8999999999999999E-3</v>
      </c>
      <c r="G14" s="40">
        <v>1.23E-2</v>
      </c>
      <c r="H14" s="33">
        <v>1.3899999999999999E-2</v>
      </c>
      <c r="I14" s="34" t="s">
        <v>51</v>
      </c>
      <c r="J14" s="40">
        <v>1.0200000000000001E-2</v>
      </c>
      <c r="K14" s="40">
        <v>1.11E-2</v>
      </c>
      <c r="L14" s="33">
        <v>1.21E-2</v>
      </c>
    </row>
    <row r="15" spans="2:12" ht="15" x14ac:dyDescent="0.25">
      <c r="B15" s="231" t="s">
        <v>52</v>
      </c>
      <c r="C15" s="231"/>
      <c r="D15" s="50">
        <f>SUM(D7:D14)</f>
        <v>5.6399999999999999E-2</v>
      </c>
      <c r="E15" s="28"/>
      <c r="F15" s="35"/>
      <c r="G15" s="36"/>
      <c r="H15" s="37"/>
      <c r="I15" s="38"/>
      <c r="J15" s="35"/>
      <c r="K15" s="36"/>
      <c r="L15" s="37"/>
    </row>
    <row r="16" spans="2:12" ht="15" x14ac:dyDescent="0.25">
      <c r="B16" s="29"/>
      <c r="C16" s="30"/>
      <c r="D16" s="31"/>
      <c r="E16" s="32"/>
      <c r="F16" s="27">
        <v>6.1600000000000002E-2</v>
      </c>
      <c r="G16" s="27">
        <v>7.3999999999999996E-2</v>
      </c>
      <c r="H16" s="33">
        <v>8.9599999999999999E-2</v>
      </c>
      <c r="I16" s="34" t="s">
        <v>53</v>
      </c>
      <c r="J16" s="27">
        <v>6.6400000000000001E-2</v>
      </c>
      <c r="K16" s="27">
        <v>7.2999999999999995E-2</v>
      </c>
      <c r="L16" s="33">
        <v>8.6900000000000005E-2</v>
      </c>
    </row>
    <row r="17" spans="2:12" ht="15" x14ac:dyDescent="0.25">
      <c r="B17" s="234" t="s">
        <v>54</v>
      </c>
      <c r="C17" s="234"/>
      <c r="D17" s="41" t="s">
        <v>37</v>
      </c>
      <c r="E17" s="28"/>
      <c r="F17" s="42"/>
      <c r="G17" s="43"/>
      <c r="H17" s="43"/>
      <c r="I17" s="43"/>
      <c r="J17" s="43"/>
      <c r="K17" s="43"/>
      <c r="L17" s="43"/>
    </row>
    <row r="18" spans="2:12" ht="15" x14ac:dyDescent="0.25">
      <c r="B18" s="235" t="s">
        <v>55</v>
      </c>
      <c r="C18" s="235"/>
      <c r="D18" s="27">
        <v>6.6400000000000001E-2</v>
      </c>
      <c r="E18" s="44"/>
      <c r="F18" s="43"/>
      <c r="G18" s="43"/>
      <c r="H18" s="43"/>
      <c r="I18" s="43"/>
      <c r="J18" s="43"/>
      <c r="K18" s="43"/>
      <c r="L18" s="43"/>
    </row>
    <row r="19" spans="2:12" x14ac:dyDescent="0.3">
      <c r="B19" s="231" t="s">
        <v>52</v>
      </c>
      <c r="C19" s="231"/>
      <c r="D19" s="50">
        <f>D18</f>
        <v>6.6400000000000001E-2</v>
      </c>
      <c r="E19" s="26"/>
      <c r="F19" s="232" t="s">
        <v>81</v>
      </c>
      <c r="G19" s="232"/>
      <c r="H19" s="232"/>
      <c r="I19" s="232"/>
      <c r="J19" s="232"/>
      <c r="K19" s="232"/>
      <c r="L19" s="232"/>
    </row>
    <row r="20" spans="2:12" x14ac:dyDescent="0.3">
      <c r="B20" s="233" t="s">
        <v>56</v>
      </c>
      <c r="C20" s="233"/>
      <c r="D20" s="45">
        <f>SUM(D19+D15)</f>
        <v>0.12279999999999999</v>
      </c>
      <c r="E20" s="28"/>
      <c r="F20" s="232"/>
      <c r="G20" s="232"/>
      <c r="H20" s="232"/>
      <c r="I20" s="232"/>
      <c r="J20" s="232"/>
      <c r="K20" s="232"/>
      <c r="L20" s="232"/>
    </row>
    <row r="21" spans="2:12" x14ac:dyDescent="0.3">
      <c r="B21" s="46"/>
      <c r="C21" s="47"/>
      <c r="D21" s="48"/>
      <c r="E21" s="28"/>
      <c r="F21" s="232"/>
      <c r="G21" s="232"/>
      <c r="H21" s="232"/>
      <c r="I21" s="232"/>
      <c r="J21" s="232"/>
      <c r="K21" s="232"/>
      <c r="L21" s="232"/>
    </row>
    <row r="22" spans="2:12" x14ac:dyDescent="0.3">
      <c r="B22" s="234" t="s">
        <v>57</v>
      </c>
      <c r="C22" s="234"/>
      <c r="D22" s="41" t="s">
        <v>37</v>
      </c>
      <c r="E22" s="28"/>
      <c r="F22" s="232"/>
      <c r="G22" s="232"/>
      <c r="H22" s="232"/>
      <c r="I22" s="232"/>
      <c r="J22" s="232"/>
      <c r="K22" s="232"/>
      <c r="L22" s="232"/>
    </row>
    <row r="23" spans="2:12" x14ac:dyDescent="0.3">
      <c r="B23" s="235" t="s">
        <v>58</v>
      </c>
      <c r="C23" s="235"/>
      <c r="D23" s="27">
        <v>6.4999999999999997E-3</v>
      </c>
      <c r="E23" s="25"/>
      <c r="F23" s="236" t="s">
        <v>59</v>
      </c>
      <c r="G23" s="236"/>
      <c r="H23" s="236"/>
      <c r="I23" s="236"/>
      <c r="J23" s="236"/>
      <c r="K23" s="236"/>
      <c r="L23" s="236"/>
    </row>
    <row r="24" spans="2:12" x14ac:dyDescent="0.3">
      <c r="B24" s="29"/>
      <c r="C24" s="30"/>
      <c r="D24" s="31"/>
      <c r="E24" s="25"/>
      <c r="F24" s="236"/>
      <c r="G24" s="236"/>
      <c r="H24" s="236"/>
      <c r="I24" s="236"/>
      <c r="J24" s="236"/>
      <c r="K24" s="236"/>
      <c r="L24" s="236"/>
    </row>
    <row r="25" spans="2:12" x14ac:dyDescent="0.3">
      <c r="B25" s="235" t="s">
        <v>60</v>
      </c>
      <c r="C25" s="235"/>
      <c r="D25" s="27">
        <v>0.03</v>
      </c>
      <c r="E25" s="25"/>
      <c r="F25" s="236"/>
      <c r="G25" s="236"/>
      <c r="H25" s="236"/>
      <c r="I25" s="236"/>
      <c r="J25" s="236"/>
      <c r="K25" s="236"/>
      <c r="L25" s="236"/>
    </row>
    <row r="26" spans="2:12" x14ac:dyDescent="0.3">
      <c r="B26" s="29"/>
      <c r="C26" s="30"/>
      <c r="D26" s="31"/>
      <c r="E26" s="25"/>
      <c r="F26" s="236"/>
      <c r="G26" s="236"/>
      <c r="H26" s="236"/>
      <c r="I26" s="236"/>
      <c r="J26" s="236"/>
      <c r="K26" s="236"/>
      <c r="L26" s="236"/>
    </row>
    <row r="27" spans="2:12" x14ac:dyDescent="0.3">
      <c r="B27" s="229" t="s">
        <v>61</v>
      </c>
      <c r="C27" s="229"/>
      <c r="D27" s="71">
        <v>4.4999999999999998E-2</v>
      </c>
      <c r="E27" s="25"/>
      <c r="H27" s="49"/>
      <c r="I27" s="49"/>
      <c r="J27" s="49"/>
      <c r="K27" s="49"/>
      <c r="L27" s="49"/>
    </row>
    <row r="28" spans="2:12" ht="15" x14ac:dyDescent="0.25">
      <c r="B28" s="29"/>
      <c r="C28" s="30"/>
      <c r="D28" s="31"/>
      <c r="E28" s="25"/>
    </row>
    <row r="29" spans="2:12" ht="15" x14ac:dyDescent="0.25">
      <c r="B29" s="229" t="s">
        <v>62</v>
      </c>
      <c r="C29" s="229"/>
      <c r="D29" s="71">
        <v>0.03</v>
      </c>
      <c r="E29" s="25"/>
    </row>
    <row r="30" spans="2:12" ht="15" x14ac:dyDescent="0.25">
      <c r="B30" s="231" t="s">
        <v>52</v>
      </c>
      <c r="C30" s="231"/>
      <c r="D30" s="50">
        <f>SUM(D23:D29)</f>
        <v>0.11149999999999999</v>
      </c>
      <c r="E30" s="25"/>
    </row>
    <row r="31" spans="2:12" ht="15" x14ac:dyDescent="0.25">
      <c r="B31" s="29"/>
      <c r="C31" s="30"/>
      <c r="D31" s="31"/>
      <c r="E31" s="25"/>
    </row>
    <row r="32" spans="2:12" ht="15" x14ac:dyDescent="0.25">
      <c r="B32" s="228" t="s">
        <v>63</v>
      </c>
      <c r="C32" s="228"/>
      <c r="D32" s="72">
        <f>(((1+D7+D9+D11)*(1+D13)*(1+D18))/(1-D30))-1</f>
        <v>0.26848338811029815</v>
      </c>
      <c r="E32" s="25"/>
    </row>
    <row r="37" spans="14:15" ht="15" x14ac:dyDescent="0.25">
      <c r="N37" s="230"/>
      <c r="O37" s="230"/>
    </row>
  </sheetData>
  <mergeCells count="27">
    <mergeCell ref="B18:C18"/>
    <mergeCell ref="C1:L1"/>
    <mergeCell ref="C2:E2"/>
    <mergeCell ref="I2:L2"/>
    <mergeCell ref="B4:L4"/>
    <mergeCell ref="B6:C6"/>
    <mergeCell ref="F6:H6"/>
    <mergeCell ref="I6:I7"/>
    <mergeCell ref="J6:L6"/>
    <mergeCell ref="B7:C7"/>
    <mergeCell ref="B9:C9"/>
    <mergeCell ref="B11:C11"/>
    <mergeCell ref="B13:C13"/>
    <mergeCell ref="B15:C15"/>
    <mergeCell ref="B17:C17"/>
    <mergeCell ref="B19:C19"/>
    <mergeCell ref="F19:L22"/>
    <mergeCell ref="B20:C20"/>
    <mergeCell ref="B22:C22"/>
    <mergeCell ref="B23:C23"/>
    <mergeCell ref="F23:L26"/>
    <mergeCell ref="B25:C25"/>
    <mergeCell ref="B32:C32"/>
    <mergeCell ref="B27:C27"/>
    <mergeCell ref="N37:O37"/>
    <mergeCell ref="B29:C29"/>
    <mergeCell ref="B30:C30"/>
  </mergeCells>
  <pageMargins left="0.51181102362204722" right="0.51181102362204722" top="1.6929133858267718" bottom="0.78740157480314965" header="0.31496062992125984" footer="0.31496062992125984"/>
  <pageSetup paperSize="9" scale="85" orientation="landscape" r:id="rId1"/>
  <headerFooter>
    <oddHeader>&amp;L&amp;G&amp;R&amp;G</oddHeader>
    <oddFooter>&amp;LJucurutu/RN, 10 de outubro de 2019&amp;R
Ellen Gabriela de Melo
Eng Responsável
CREA: 211603487-6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3"/>
  <sheetViews>
    <sheetView showGridLines="0" showZeros="0" view="pageLayout" topLeftCell="A30" zoomScaleNormal="100" workbookViewId="0">
      <selection activeCell="F51" sqref="F51"/>
    </sheetView>
  </sheetViews>
  <sheetFormatPr defaultColWidth="11.44140625" defaultRowHeight="13.2" x14ac:dyDescent="0.25"/>
  <cols>
    <col min="1" max="1" width="8.44140625" style="97" customWidth="1"/>
    <col min="2" max="2" width="42.5546875" style="97" customWidth="1"/>
    <col min="3" max="3" width="13.5546875" style="97" customWidth="1"/>
    <col min="4" max="256" width="11.44140625" style="97"/>
    <col min="257" max="257" width="8.44140625" style="97" customWidth="1"/>
    <col min="258" max="258" width="42.5546875" style="97" customWidth="1"/>
    <col min="259" max="259" width="13.5546875" style="97" customWidth="1"/>
    <col min="260" max="512" width="11.44140625" style="97"/>
    <col min="513" max="513" width="8.44140625" style="97" customWidth="1"/>
    <col min="514" max="514" width="42.5546875" style="97" customWidth="1"/>
    <col min="515" max="515" width="13.5546875" style="97" customWidth="1"/>
    <col min="516" max="768" width="11.44140625" style="97"/>
    <col min="769" max="769" width="8.44140625" style="97" customWidth="1"/>
    <col min="770" max="770" width="42.5546875" style="97" customWidth="1"/>
    <col min="771" max="771" width="13.5546875" style="97" customWidth="1"/>
    <col min="772" max="1024" width="11.44140625" style="97"/>
    <col min="1025" max="1025" width="8.44140625" style="97" customWidth="1"/>
    <col min="1026" max="1026" width="42.5546875" style="97" customWidth="1"/>
    <col min="1027" max="1027" width="13.5546875" style="97" customWidth="1"/>
    <col min="1028" max="1280" width="11.44140625" style="97"/>
    <col min="1281" max="1281" width="8.44140625" style="97" customWidth="1"/>
    <col min="1282" max="1282" width="42.5546875" style="97" customWidth="1"/>
    <col min="1283" max="1283" width="13.5546875" style="97" customWidth="1"/>
    <col min="1284" max="1536" width="11.44140625" style="97"/>
    <col min="1537" max="1537" width="8.44140625" style="97" customWidth="1"/>
    <col min="1538" max="1538" width="42.5546875" style="97" customWidth="1"/>
    <col min="1539" max="1539" width="13.5546875" style="97" customWidth="1"/>
    <col min="1540" max="1792" width="11.44140625" style="97"/>
    <col min="1793" max="1793" width="8.44140625" style="97" customWidth="1"/>
    <col min="1794" max="1794" width="42.5546875" style="97" customWidth="1"/>
    <col min="1795" max="1795" width="13.5546875" style="97" customWidth="1"/>
    <col min="1796" max="2048" width="11.44140625" style="97"/>
    <col min="2049" max="2049" width="8.44140625" style="97" customWidth="1"/>
    <col min="2050" max="2050" width="42.5546875" style="97" customWidth="1"/>
    <col min="2051" max="2051" width="13.5546875" style="97" customWidth="1"/>
    <col min="2052" max="2304" width="11.44140625" style="97"/>
    <col min="2305" max="2305" width="8.44140625" style="97" customWidth="1"/>
    <col min="2306" max="2306" width="42.5546875" style="97" customWidth="1"/>
    <col min="2307" max="2307" width="13.5546875" style="97" customWidth="1"/>
    <col min="2308" max="2560" width="11.44140625" style="97"/>
    <col min="2561" max="2561" width="8.44140625" style="97" customWidth="1"/>
    <col min="2562" max="2562" width="42.5546875" style="97" customWidth="1"/>
    <col min="2563" max="2563" width="13.5546875" style="97" customWidth="1"/>
    <col min="2564" max="2816" width="11.44140625" style="97"/>
    <col min="2817" max="2817" width="8.44140625" style="97" customWidth="1"/>
    <col min="2818" max="2818" width="42.5546875" style="97" customWidth="1"/>
    <col min="2819" max="2819" width="13.5546875" style="97" customWidth="1"/>
    <col min="2820" max="3072" width="11.44140625" style="97"/>
    <col min="3073" max="3073" width="8.44140625" style="97" customWidth="1"/>
    <col min="3074" max="3074" width="42.5546875" style="97" customWidth="1"/>
    <col min="3075" max="3075" width="13.5546875" style="97" customWidth="1"/>
    <col min="3076" max="3328" width="11.44140625" style="97"/>
    <col min="3329" max="3329" width="8.44140625" style="97" customWidth="1"/>
    <col min="3330" max="3330" width="42.5546875" style="97" customWidth="1"/>
    <col min="3331" max="3331" width="13.5546875" style="97" customWidth="1"/>
    <col min="3332" max="3584" width="11.44140625" style="97"/>
    <col min="3585" max="3585" width="8.44140625" style="97" customWidth="1"/>
    <col min="3586" max="3586" width="42.5546875" style="97" customWidth="1"/>
    <col min="3587" max="3587" width="13.5546875" style="97" customWidth="1"/>
    <col min="3588" max="3840" width="11.44140625" style="97"/>
    <col min="3841" max="3841" width="8.44140625" style="97" customWidth="1"/>
    <col min="3842" max="3842" width="42.5546875" style="97" customWidth="1"/>
    <col min="3843" max="3843" width="13.5546875" style="97" customWidth="1"/>
    <col min="3844" max="4096" width="11.44140625" style="97"/>
    <col min="4097" max="4097" width="8.44140625" style="97" customWidth="1"/>
    <col min="4098" max="4098" width="42.5546875" style="97" customWidth="1"/>
    <col min="4099" max="4099" width="13.5546875" style="97" customWidth="1"/>
    <col min="4100" max="4352" width="11.44140625" style="97"/>
    <col min="4353" max="4353" width="8.44140625" style="97" customWidth="1"/>
    <col min="4354" max="4354" width="42.5546875" style="97" customWidth="1"/>
    <col min="4355" max="4355" width="13.5546875" style="97" customWidth="1"/>
    <col min="4356" max="4608" width="11.44140625" style="97"/>
    <col min="4609" max="4609" width="8.44140625" style="97" customWidth="1"/>
    <col min="4610" max="4610" width="42.5546875" style="97" customWidth="1"/>
    <col min="4611" max="4611" width="13.5546875" style="97" customWidth="1"/>
    <col min="4612" max="4864" width="11.44140625" style="97"/>
    <col min="4865" max="4865" width="8.44140625" style="97" customWidth="1"/>
    <col min="4866" max="4866" width="42.5546875" style="97" customWidth="1"/>
    <col min="4867" max="4867" width="13.5546875" style="97" customWidth="1"/>
    <col min="4868" max="5120" width="11.44140625" style="97"/>
    <col min="5121" max="5121" width="8.44140625" style="97" customWidth="1"/>
    <col min="5122" max="5122" width="42.5546875" style="97" customWidth="1"/>
    <col min="5123" max="5123" width="13.5546875" style="97" customWidth="1"/>
    <col min="5124" max="5376" width="11.44140625" style="97"/>
    <col min="5377" max="5377" width="8.44140625" style="97" customWidth="1"/>
    <col min="5378" max="5378" width="42.5546875" style="97" customWidth="1"/>
    <col min="5379" max="5379" width="13.5546875" style="97" customWidth="1"/>
    <col min="5380" max="5632" width="11.44140625" style="97"/>
    <col min="5633" max="5633" width="8.44140625" style="97" customWidth="1"/>
    <col min="5634" max="5634" width="42.5546875" style="97" customWidth="1"/>
    <col min="5635" max="5635" width="13.5546875" style="97" customWidth="1"/>
    <col min="5636" max="5888" width="11.44140625" style="97"/>
    <col min="5889" max="5889" width="8.44140625" style="97" customWidth="1"/>
    <col min="5890" max="5890" width="42.5546875" style="97" customWidth="1"/>
    <col min="5891" max="5891" width="13.5546875" style="97" customWidth="1"/>
    <col min="5892" max="6144" width="11.44140625" style="97"/>
    <col min="6145" max="6145" width="8.44140625" style="97" customWidth="1"/>
    <col min="6146" max="6146" width="42.5546875" style="97" customWidth="1"/>
    <col min="6147" max="6147" width="13.5546875" style="97" customWidth="1"/>
    <col min="6148" max="6400" width="11.44140625" style="97"/>
    <col min="6401" max="6401" width="8.44140625" style="97" customWidth="1"/>
    <col min="6402" max="6402" width="42.5546875" style="97" customWidth="1"/>
    <col min="6403" max="6403" width="13.5546875" style="97" customWidth="1"/>
    <col min="6404" max="6656" width="11.44140625" style="97"/>
    <col min="6657" max="6657" width="8.44140625" style="97" customWidth="1"/>
    <col min="6658" max="6658" width="42.5546875" style="97" customWidth="1"/>
    <col min="6659" max="6659" width="13.5546875" style="97" customWidth="1"/>
    <col min="6660" max="6912" width="11.44140625" style="97"/>
    <col min="6913" max="6913" width="8.44140625" style="97" customWidth="1"/>
    <col min="6914" max="6914" width="42.5546875" style="97" customWidth="1"/>
    <col min="6915" max="6915" width="13.5546875" style="97" customWidth="1"/>
    <col min="6916" max="7168" width="11.44140625" style="97"/>
    <col min="7169" max="7169" width="8.44140625" style="97" customWidth="1"/>
    <col min="7170" max="7170" width="42.5546875" style="97" customWidth="1"/>
    <col min="7171" max="7171" width="13.5546875" style="97" customWidth="1"/>
    <col min="7172" max="7424" width="11.44140625" style="97"/>
    <col min="7425" max="7425" width="8.44140625" style="97" customWidth="1"/>
    <col min="7426" max="7426" width="42.5546875" style="97" customWidth="1"/>
    <col min="7427" max="7427" width="13.5546875" style="97" customWidth="1"/>
    <col min="7428" max="7680" width="11.44140625" style="97"/>
    <col min="7681" max="7681" width="8.44140625" style="97" customWidth="1"/>
    <col min="7682" max="7682" width="42.5546875" style="97" customWidth="1"/>
    <col min="7683" max="7683" width="13.5546875" style="97" customWidth="1"/>
    <col min="7684" max="7936" width="11.44140625" style="97"/>
    <col min="7937" max="7937" width="8.44140625" style="97" customWidth="1"/>
    <col min="7938" max="7938" width="42.5546875" style="97" customWidth="1"/>
    <col min="7939" max="7939" width="13.5546875" style="97" customWidth="1"/>
    <col min="7940" max="8192" width="11.44140625" style="97"/>
    <col min="8193" max="8193" width="8.44140625" style="97" customWidth="1"/>
    <col min="8194" max="8194" width="42.5546875" style="97" customWidth="1"/>
    <col min="8195" max="8195" width="13.5546875" style="97" customWidth="1"/>
    <col min="8196" max="8448" width="11.44140625" style="97"/>
    <col min="8449" max="8449" width="8.44140625" style="97" customWidth="1"/>
    <col min="8450" max="8450" width="42.5546875" style="97" customWidth="1"/>
    <col min="8451" max="8451" width="13.5546875" style="97" customWidth="1"/>
    <col min="8452" max="8704" width="11.44140625" style="97"/>
    <col min="8705" max="8705" width="8.44140625" style="97" customWidth="1"/>
    <col min="8706" max="8706" width="42.5546875" style="97" customWidth="1"/>
    <col min="8707" max="8707" width="13.5546875" style="97" customWidth="1"/>
    <col min="8708" max="8960" width="11.44140625" style="97"/>
    <col min="8961" max="8961" width="8.44140625" style="97" customWidth="1"/>
    <col min="8962" max="8962" width="42.5546875" style="97" customWidth="1"/>
    <col min="8963" max="8963" width="13.5546875" style="97" customWidth="1"/>
    <col min="8964" max="9216" width="11.44140625" style="97"/>
    <col min="9217" max="9217" width="8.44140625" style="97" customWidth="1"/>
    <col min="9218" max="9218" width="42.5546875" style="97" customWidth="1"/>
    <col min="9219" max="9219" width="13.5546875" style="97" customWidth="1"/>
    <col min="9220" max="9472" width="11.44140625" style="97"/>
    <col min="9473" max="9473" width="8.44140625" style="97" customWidth="1"/>
    <col min="9474" max="9474" width="42.5546875" style="97" customWidth="1"/>
    <col min="9475" max="9475" width="13.5546875" style="97" customWidth="1"/>
    <col min="9476" max="9728" width="11.44140625" style="97"/>
    <col min="9729" max="9729" width="8.44140625" style="97" customWidth="1"/>
    <col min="9730" max="9730" width="42.5546875" style="97" customWidth="1"/>
    <col min="9731" max="9731" width="13.5546875" style="97" customWidth="1"/>
    <col min="9732" max="9984" width="11.44140625" style="97"/>
    <col min="9985" max="9985" width="8.44140625" style="97" customWidth="1"/>
    <col min="9986" max="9986" width="42.5546875" style="97" customWidth="1"/>
    <col min="9987" max="9987" width="13.5546875" style="97" customWidth="1"/>
    <col min="9988" max="10240" width="11.44140625" style="97"/>
    <col min="10241" max="10241" width="8.44140625" style="97" customWidth="1"/>
    <col min="10242" max="10242" width="42.5546875" style="97" customWidth="1"/>
    <col min="10243" max="10243" width="13.5546875" style="97" customWidth="1"/>
    <col min="10244" max="10496" width="11.44140625" style="97"/>
    <col min="10497" max="10497" width="8.44140625" style="97" customWidth="1"/>
    <col min="10498" max="10498" width="42.5546875" style="97" customWidth="1"/>
    <col min="10499" max="10499" width="13.5546875" style="97" customWidth="1"/>
    <col min="10500" max="10752" width="11.44140625" style="97"/>
    <col min="10753" max="10753" width="8.44140625" style="97" customWidth="1"/>
    <col min="10754" max="10754" width="42.5546875" style="97" customWidth="1"/>
    <col min="10755" max="10755" width="13.5546875" style="97" customWidth="1"/>
    <col min="10756" max="11008" width="11.44140625" style="97"/>
    <col min="11009" max="11009" width="8.44140625" style="97" customWidth="1"/>
    <col min="11010" max="11010" width="42.5546875" style="97" customWidth="1"/>
    <col min="11011" max="11011" width="13.5546875" style="97" customWidth="1"/>
    <col min="11012" max="11264" width="11.44140625" style="97"/>
    <col min="11265" max="11265" width="8.44140625" style="97" customWidth="1"/>
    <col min="11266" max="11266" width="42.5546875" style="97" customWidth="1"/>
    <col min="11267" max="11267" width="13.5546875" style="97" customWidth="1"/>
    <col min="11268" max="11520" width="11.44140625" style="97"/>
    <col min="11521" max="11521" width="8.44140625" style="97" customWidth="1"/>
    <col min="11522" max="11522" width="42.5546875" style="97" customWidth="1"/>
    <col min="11523" max="11523" width="13.5546875" style="97" customWidth="1"/>
    <col min="11524" max="11776" width="11.44140625" style="97"/>
    <col min="11777" max="11777" width="8.44140625" style="97" customWidth="1"/>
    <col min="11778" max="11778" width="42.5546875" style="97" customWidth="1"/>
    <col min="11779" max="11779" width="13.5546875" style="97" customWidth="1"/>
    <col min="11780" max="12032" width="11.44140625" style="97"/>
    <col min="12033" max="12033" width="8.44140625" style="97" customWidth="1"/>
    <col min="12034" max="12034" width="42.5546875" style="97" customWidth="1"/>
    <col min="12035" max="12035" width="13.5546875" style="97" customWidth="1"/>
    <col min="12036" max="12288" width="11.44140625" style="97"/>
    <col min="12289" max="12289" width="8.44140625" style="97" customWidth="1"/>
    <col min="12290" max="12290" width="42.5546875" style="97" customWidth="1"/>
    <col min="12291" max="12291" width="13.5546875" style="97" customWidth="1"/>
    <col min="12292" max="12544" width="11.44140625" style="97"/>
    <col min="12545" max="12545" width="8.44140625" style="97" customWidth="1"/>
    <col min="12546" max="12546" width="42.5546875" style="97" customWidth="1"/>
    <col min="12547" max="12547" width="13.5546875" style="97" customWidth="1"/>
    <col min="12548" max="12800" width="11.44140625" style="97"/>
    <col min="12801" max="12801" width="8.44140625" style="97" customWidth="1"/>
    <col min="12802" max="12802" width="42.5546875" style="97" customWidth="1"/>
    <col min="12803" max="12803" width="13.5546875" style="97" customWidth="1"/>
    <col min="12804" max="13056" width="11.44140625" style="97"/>
    <col min="13057" max="13057" width="8.44140625" style="97" customWidth="1"/>
    <col min="13058" max="13058" width="42.5546875" style="97" customWidth="1"/>
    <col min="13059" max="13059" width="13.5546875" style="97" customWidth="1"/>
    <col min="13060" max="13312" width="11.44140625" style="97"/>
    <col min="13313" max="13313" width="8.44140625" style="97" customWidth="1"/>
    <col min="13314" max="13314" width="42.5546875" style="97" customWidth="1"/>
    <col min="13315" max="13315" width="13.5546875" style="97" customWidth="1"/>
    <col min="13316" max="13568" width="11.44140625" style="97"/>
    <col min="13569" max="13569" width="8.44140625" style="97" customWidth="1"/>
    <col min="13570" max="13570" width="42.5546875" style="97" customWidth="1"/>
    <col min="13571" max="13571" width="13.5546875" style="97" customWidth="1"/>
    <col min="13572" max="13824" width="11.44140625" style="97"/>
    <col min="13825" max="13825" width="8.44140625" style="97" customWidth="1"/>
    <col min="13826" max="13826" width="42.5546875" style="97" customWidth="1"/>
    <col min="13827" max="13827" width="13.5546875" style="97" customWidth="1"/>
    <col min="13828" max="14080" width="11.44140625" style="97"/>
    <col min="14081" max="14081" width="8.44140625" style="97" customWidth="1"/>
    <col min="14082" max="14082" width="42.5546875" style="97" customWidth="1"/>
    <col min="14083" max="14083" width="13.5546875" style="97" customWidth="1"/>
    <col min="14084" max="14336" width="11.44140625" style="97"/>
    <col min="14337" max="14337" width="8.44140625" style="97" customWidth="1"/>
    <col min="14338" max="14338" width="42.5546875" style="97" customWidth="1"/>
    <col min="14339" max="14339" width="13.5546875" style="97" customWidth="1"/>
    <col min="14340" max="14592" width="11.44140625" style="97"/>
    <col min="14593" max="14593" width="8.44140625" style="97" customWidth="1"/>
    <col min="14594" max="14594" width="42.5546875" style="97" customWidth="1"/>
    <col min="14595" max="14595" width="13.5546875" style="97" customWidth="1"/>
    <col min="14596" max="14848" width="11.44140625" style="97"/>
    <col min="14849" max="14849" width="8.44140625" style="97" customWidth="1"/>
    <col min="14850" max="14850" width="42.5546875" style="97" customWidth="1"/>
    <col min="14851" max="14851" width="13.5546875" style="97" customWidth="1"/>
    <col min="14852" max="15104" width="11.44140625" style="97"/>
    <col min="15105" max="15105" width="8.44140625" style="97" customWidth="1"/>
    <col min="15106" max="15106" width="42.5546875" style="97" customWidth="1"/>
    <col min="15107" max="15107" width="13.5546875" style="97" customWidth="1"/>
    <col min="15108" max="15360" width="11.44140625" style="97"/>
    <col min="15361" max="15361" width="8.44140625" style="97" customWidth="1"/>
    <col min="15362" max="15362" width="42.5546875" style="97" customWidth="1"/>
    <col min="15363" max="15363" width="13.5546875" style="97" customWidth="1"/>
    <col min="15364" max="15616" width="11.44140625" style="97"/>
    <col min="15617" max="15617" width="8.44140625" style="97" customWidth="1"/>
    <col min="15618" max="15618" width="42.5546875" style="97" customWidth="1"/>
    <col min="15619" max="15619" width="13.5546875" style="97" customWidth="1"/>
    <col min="15620" max="15872" width="11.44140625" style="97"/>
    <col min="15873" max="15873" width="8.44140625" style="97" customWidth="1"/>
    <col min="15874" max="15874" width="42.5546875" style="97" customWidth="1"/>
    <col min="15875" max="15875" width="13.5546875" style="97" customWidth="1"/>
    <col min="15876" max="16128" width="11.44140625" style="97"/>
    <col min="16129" max="16129" width="8.44140625" style="97" customWidth="1"/>
    <col min="16130" max="16130" width="42.5546875" style="97" customWidth="1"/>
    <col min="16131" max="16131" width="13.5546875" style="97" customWidth="1"/>
    <col min="16132" max="16384" width="11.44140625" style="97"/>
  </cols>
  <sheetData>
    <row r="1" spans="1:6" ht="19.5" thickBot="1" x14ac:dyDescent="0.35">
      <c r="A1" s="95"/>
      <c r="B1" s="95"/>
      <c r="C1" s="95"/>
      <c r="D1" s="95"/>
      <c r="E1" s="96"/>
    </row>
    <row r="2" spans="1:6" ht="20.25" customHeight="1" thickBot="1" x14ac:dyDescent="0.3">
      <c r="A2" s="289" t="s">
        <v>124</v>
      </c>
      <c r="B2" s="290"/>
      <c r="C2" s="290"/>
      <c r="D2" s="290"/>
      <c r="E2" s="290"/>
      <c r="F2" s="291"/>
    </row>
    <row r="3" spans="1:6" ht="20.25" customHeight="1" thickBot="1" x14ac:dyDescent="0.3">
      <c r="A3" s="292" t="s">
        <v>108</v>
      </c>
      <c r="B3" s="293"/>
      <c r="C3" s="294"/>
      <c r="D3" s="295"/>
      <c r="E3" s="296"/>
      <c r="F3" s="98" t="s">
        <v>109</v>
      </c>
    </row>
    <row r="4" spans="1:6" ht="19.5" customHeight="1" thickBot="1" x14ac:dyDescent="0.25">
      <c r="A4" s="292" t="s">
        <v>126</v>
      </c>
      <c r="B4" s="297"/>
      <c r="C4" s="297"/>
      <c r="D4" s="297"/>
      <c r="E4" s="293"/>
      <c r="F4" s="99" t="s">
        <v>191</v>
      </c>
    </row>
    <row r="5" spans="1:6" ht="15" customHeight="1" thickBot="1" x14ac:dyDescent="0.25"/>
    <row r="6" spans="1:6" ht="34.5" customHeight="1" thickBot="1" x14ac:dyDescent="0.25">
      <c r="A6" s="100"/>
      <c r="B6" s="298" t="s">
        <v>170</v>
      </c>
      <c r="C6" s="299"/>
      <c r="D6" s="299"/>
      <c r="E6" s="300"/>
      <c r="F6" s="101" t="s">
        <v>75</v>
      </c>
    </row>
    <row r="7" spans="1:6" ht="13.5" thickBot="1" x14ac:dyDescent="0.25"/>
    <row r="8" spans="1:6" ht="15.6" x14ac:dyDescent="0.3">
      <c r="A8" s="102"/>
      <c r="B8" s="102"/>
      <c r="C8" s="102"/>
      <c r="D8" s="102"/>
      <c r="E8" s="102" t="s">
        <v>110</v>
      </c>
      <c r="F8" s="102" t="s">
        <v>110</v>
      </c>
    </row>
    <row r="9" spans="1:6" ht="15.6" x14ac:dyDescent="0.3">
      <c r="A9" s="103" t="s">
        <v>1</v>
      </c>
      <c r="B9" s="103" t="s">
        <v>111</v>
      </c>
      <c r="C9" s="103" t="s">
        <v>112</v>
      </c>
      <c r="D9" s="103" t="s">
        <v>75</v>
      </c>
      <c r="E9" s="103" t="s">
        <v>113</v>
      </c>
      <c r="F9" s="103" t="s">
        <v>114</v>
      </c>
    </row>
    <row r="10" spans="1:6" ht="16.5" thickBot="1" x14ac:dyDescent="0.3">
      <c r="A10" s="104"/>
      <c r="B10" s="104"/>
      <c r="C10" s="104"/>
      <c r="D10" s="104"/>
      <c r="E10" s="104" t="s">
        <v>115</v>
      </c>
      <c r="F10" s="104" t="s">
        <v>115</v>
      </c>
    </row>
    <row r="11" spans="1:6" s="110" customFormat="1" ht="27.6" customHeight="1" x14ac:dyDescent="0.2">
      <c r="A11" s="105">
        <v>1</v>
      </c>
      <c r="B11" s="106" t="s">
        <v>163</v>
      </c>
      <c r="C11" s="107">
        <v>1</v>
      </c>
      <c r="D11" s="108" t="s">
        <v>75</v>
      </c>
      <c r="E11" s="172">
        <f>766.9*1.1*1.1</f>
        <v>927.94900000000007</v>
      </c>
      <c r="F11" s="109">
        <f t="shared" ref="F11:F15" si="0">+TRUNC(C11*E11,2)</f>
        <v>927.94</v>
      </c>
    </row>
    <row r="12" spans="1:6" s="110" customFormat="1" x14ac:dyDescent="0.25">
      <c r="A12" s="111">
        <v>2</v>
      </c>
      <c r="B12" s="112" t="s">
        <v>164</v>
      </c>
      <c r="C12" s="168">
        <v>3</v>
      </c>
      <c r="D12" s="113" t="s">
        <v>18</v>
      </c>
      <c r="E12" s="167">
        <v>4.5</v>
      </c>
      <c r="F12" s="115">
        <f t="shared" si="0"/>
        <v>13.5</v>
      </c>
    </row>
    <row r="13" spans="1:6" s="110" customFormat="1" ht="12.75" x14ac:dyDescent="0.2">
      <c r="A13" s="111">
        <v>3</v>
      </c>
      <c r="B13" s="112" t="s">
        <v>147</v>
      </c>
      <c r="C13" s="168">
        <v>1</v>
      </c>
      <c r="D13" s="113" t="s">
        <v>75</v>
      </c>
      <c r="E13" s="167">
        <v>27.21</v>
      </c>
      <c r="F13" s="115">
        <f t="shared" si="0"/>
        <v>27.21</v>
      </c>
    </row>
    <row r="14" spans="1:6" s="110" customFormat="1" ht="12.75" x14ac:dyDescent="0.2">
      <c r="A14" s="111">
        <v>4</v>
      </c>
      <c r="B14" s="112" t="s">
        <v>148</v>
      </c>
      <c r="C14" s="168">
        <v>1</v>
      </c>
      <c r="D14" s="113" t="s">
        <v>75</v>
      </c>
      <c r="E14" s="167">
        <v>3.04</v>
      </c>
      <c r="F14" s="115">
        <f t="shared" si="0"/>
        <v>3.04</v>
      </c>
    </row>
    <row r="15" spans="1:6" s="110" customFormat="1" ht="12.75" x14ac:dyDescent="0.2">
      <c r="A15" s="111">
        <v>5</v>
      </c>
      <c r="B15" s="112" t="s">
        <v>171</v>
      </c>
      <c r="C15" s="168">
        <v>10</v>
      </c>
      <c r="D15" s="113" t="s">
        <v>86</v>
      </c>
      <c r="E15" s="167">
        <v>1.65</v>
      </c>
      <c r="F15" s="115">
        <f t="shared" si="0"/>
        <v>16.5</v>
      </c>
    </row>
    <row r="16" spans="1:6" ht="16.5" thickBot="1" x14ac:dyDescent="0.3">
      <c r="A16" s="117"/>
      <c r="B16" s="118" t="s">
        <v>116</v>
      </c>
      <c r="C16" s="119"/>
      <c r="D16" s="120"/>
      <c r="E16" s="121"/>
      <c r="F16" s="122">
        <f>SUM(F11:F15)</f>
        <v>988.19</v>
      </c>
    </row>
    <row r="17" spans="1:6" ht="16.5" thickBot="1" x14ac:dyDescent="0.3">
      <c r="A17" s="123"/>
      <c r="B17" s="124"/>
      <c r="C17" s="125"/>
      <c r="D17" s="126"/>
      <c r="E17" s="127"/>
      <c r="F17" s="128"/>
    </row>
    <row r="18" spans="1:6" ht="13.5" thickBot="1" x14ac:dyDescent="0.25">
      <c r="A18" s="129">
        <v>1</v>
      </c>
      <c r="B18" s="130"/>
      <c r="C18" s="131"/>
      <c r="D18" s="132"/>
      <c r="E18" s="133"/>
      <c r="F18" s="134">
        <f>+TRUNC(C18*E18,2)</f>
        <v>0</v>
      </c>
    </row>
    <row r="19" spans="1:6" ht="16.5" thickBot="1" x14ac:dyDescent="0.3">
      <c r="A19" s="145"/>
      <c r="B19" s="146" t="s">
        <v>117</v>
      </c>
      <c r="C19" s="147"/>
      <c r="D19" s="148"/>
      <c r="E19" s="149"/>
      <c r="F19" s="150">
        <f>SUM(F18:F18)</f>
        <v>0</v>
      </c>
    </row>
    <row r="20" spans="1:6" ht="15.75" thickBot="1" x14ac:dyDescent="0.25">
      <c r="A20" s="123"/>
      <c r="B20" s="123"/>
      <c r="C20" s="151"/>
      <c r="D20" s="126"/>
      <c r="E20" s="127"/>
      <c r="F20" s="152"/>
    </row>
    <row r="21" spans="1:6" ht="13.8" thickBot="1" x14ac:dyDescent="0.3">
      <c r="A21" s="129">
        <v>1</v>
      </c>
      <c r="B21" s="130" t="s">
        <v>165</v>
      </c>
      <c r="C21" s="131">
        <v>0.3</v>
      </c>
      <c r="D21" s="132" t="s">
        <v>17</v>
      </c>
      <c r="E21" s="133">
        <v>80</v>
      </c>
      <c r="F21" s="134">
        <f>+TRUNC(C21*E21,2)</f>
        <v>24</v>
      </c>
    </row>
    <row r="22" spans="1:6" ht="16.5" thickBot="1" x14ac:dyDescent="0.3">
      <c r="A22" s="145"/>
      <c r="B22" s="146" t="s">
        <v>118</v>
      </c>
      <c r="C22" s="147"/>
      <c r="D22" s="148"/>
      <c r="E22" s="149"/>
      <c r="F22" s="150">
        <f>SUM(F21:F21)</f>
        <v>24</v>
      </c>
    </row>
    <row r="23" spans="1:6" ht="15.75" thickBot="1" x14ac:dyDescent="0.25">
      <c r="A23" s="123"/>
      <c r="B23" s="123"/>
      <c r="C23" s="151"/>
      <c r="D23" s="126"/>
      <c r="E23" s="127"/>
      <c r="F23" s="152"/>
    </row>
    <row r="24" spans="1:6" ht="12.75" x14ac:dyDescent="0.2">
      <c r="A24" s="129">
        <v>1</v>
      </c>
      <c r="B24" s="154" t="s">
        <v>119</v>
      </c>
      <c r="C24" s="155">
        <v>1</v>
      </c>
      <c r="D24" s="156" t="s">
        <v>17</v>
      </c>
      <c r="E24" s="166">
        <v>11.88</v>
      </c>
      <c r="F24" s="134">
        <f>+TRUNC(C24*E24,2)</f>
        <v>11.88</v>
      </c>
    </row>
    <row r="25" spans="1:6" ht="13.5" thickBot="1" x14ac:dyDescent="0.25">
      <c r="A25" s="135">
        <v>2</v>
      </c>
      <c r="B25" s="136" t="s">
        <v>120</v>
      </c>
      <c r="C25" s="157">
        <v>2</v>
      </c>
      <c r="D25" s="138" t="s">
        <v>17</v>
      </c>
      <c r="E25" s="167">
        <v>5.32</v>
      </c>
      <c r="F25" s="153">
        <f>+TRUNC(C25*E25,2)</f>
        <v>10.64</v>
      </c>
    </row>
    <row r="26" spans="1:6" ht="16.2" thickBot="1" x14ac:dyDescent="0.35">
      <c r="A26" s="145"/>
      <c r="B26" s="146" t="s">
        <v>121</v>
      </c>
      <c r="C26" s="147">
        <v>0</v>
      </c>
      <c r="D26" s="148"/>
      <c r="E26" s="149"/>
      <c r="F26" s="150">
        <f>SUM(F24:F25)</f>
        <v>22.520000000000003</v>
      </c>
    </row>
    <row r="27" spans="1:6" ht="15.75" thickBot="1" x14ac:dyDescent="0.25">
      <c r="A27" s="123"/>
      <c r="B27" s="123"/>
      <c r="C27" s="125"/>
      <c r="D27" s="126"/>
      <c r="E27" s="127"/>
      <c r="F27" s="152"/>
    </row>
    <row r="28" spans="1:6" ht="16.5" thickBot="1" x14ac:dyDescent="0.3">
      <c r="A28" s="145"/>
      <c r="B28" s="146" t="s">
        <v>239</v>
      </c>
      <c r="C28" s="158"/>
      <c r="D28" s="159"/>
      <c r="E28" s="149"/>
      <c r="F28" s="150">
        <f>TRUNC(0.8897*F26,2)</f>
        <v>20.03</v>
      </c>
    </row>
    <row r="29" spans="1:6" ht="13.5" thickBot="1" x14ac:dyDescent="0.25">
      <c r="C29" s="160"/>
      <c r="E29" s="161"/>
      <c r="F29" s="161"/>
    </row>
    <row r="30" spans="1:6" ht="16.5" thickBot="1" x14ac:dyDescent="0.3">
      <c r="A30" s="162"/>
      <c r="B30" s="146" t="s">
        <v>122</v>
      </c>
      <c r="C30" s="163"/>
      <c r="D30" s="164"/>
      <c r="E30" s="165"/>
      <c r="F30" s="150">
        <f>+F16+F22+F26+F28+F19</f>
        <v>1054.74</v>
      </c>
    </row>
    <row r="31" spans="1:6" ht="16.5" thickBot="1" x14ac:dyDescent="0.3">
      <c r="A31" s="162"/>
      <c r="B31" s="146" t="s">
        <v>130</v>
      </c>
      <c r="C31" s="163"/>
      <c r="D31" s="164"/>
      <c r="E31" s="165"/>
      <c r="F31" s="150">
        <f>0.2685*(F30)</f>
        <v>283.19769000000002</v>
      </c>
    </row>
    <row r="32" spans="1:6" ht="16.5" thickBot="1" x14ac:dyDescent="0.3">
      <c r="A32" s="162"/>
      <c r="B32" s="146" t="s">
        <v>123</v>
      </c>
      <c r="C32" s="163"/>
      <c r="D32" s="164"/>
      <c r="E32" s="165"/>
      <c r="F32" s="150">
        <f>+F31+F30-0.01</f>
        <v>1337.92769</v>
      </c>
    </row>
    <row r="33" spans="1:6" ht="12.75" x14ac:dyDescent="0.2">
      <c r="A33" s="97">
        <v>0</v>
      </c>
      <c r="C33" s="160"/>
      <c r="E33" s="161"/>
      <c r="F33" s="161"/>
    </row>
  </sheetData>
  <mergeCells count="5">
    <mergeCell ref="A2:F2"/>
    <mergeCell ref="A3:B3"/>
    <mergeCell ref="C3:E3"/>
    <mergeCell ref="A4:E4"/>
    <mergeCell ref="B6:E6"/>
  </mergeCells>
  <printOptions gridLinesSet="0"/>
  <pageMargins left="0.78740157480314965" right="0.78740157480314965" top="1.6380208333333333" bottom="0.98425196850393704" header="0.51181102362204722" footer="0.51181102362204722"/>
  <pageSetup paperSize="9" scale="85" orientation="portrait" horizontalDpi="300" verticalDpi="300" r:id="rId1"/>
  <headerFooter alignWithMargins="0"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K78"/>
  <sheetViews>
    <sheetView view="pageLayout" topLeftCell="A2" zoomScale="85" zoomScaleNormal="100" zoomScalePageLayoutView="85" workbookViewId="0">
      <selection activeCell="H124" sqref="H124"/>
    </sheetView>
  </sheetViews>
  <sheetFormatPr defaultRowHeight="14.4" x14ac:dyDescent="0.3"/>
  <cols>
    <col min="1" max="1" width="4.5546875" customWidth="1"/>
    <col min="2" max="2" width="16.6640625" bestFit="1" customWidth="1"/>
    <col min="3" max="3" width="5.6640625" bestFit="1" customWidth="1"/>
    <col min="4" max="4" width="56.88671875" bestFit="1" customWidth="1"/>
    <col min="5" max="5" width="14.44140625" bestFit="1" customWidth="1"/>
    <col min="6" max="6" width="12.88671875" bestFit="1" customWidth="1"/>
    <col min="7" max="8" width="12.33203125" bestFit="1" customWidth="1"/>
    <col min="9" max="9" width="14.5546875" bestFit="1" customWidth="1"/>
    <col min="10" max="10" width="14.44140625" bestFit="1" customWidth="1"/>
  </cols>
  <sheetData>
    <row r="1" spans="2:11" ht="18.600000000000001" thickBot="1" x14ac:dyDescent="0.4">
      <c r="B1" s="270" t="s">
        <v>24</v>
      </c>
      <c r="C1" s="271"/>
      <c r="D1" s="271"/>
      <c r="E1" s="271"/>
      <c r="F1" s="271"/>
      <c r="G1" s="271"/>
      <c r="H1" s="271"/>
      <c r="I1" s="271"/>
      <c r="J1" s="272"/>
    </row>
    <row r="2" spans="2:11" ht="15.75" thickBot="1" x14ac:dyDescent="0.3">
      <c r="B2" t="s">
        <v>25</v>
      </c>
    </row>
    <row r="3" spans="2:11" x14ac:dyDescent="0.3">
      <c r="B3" s="53" t="s">
        <v>27</v>
      </c>
      <c r="C3" s="273" t="s">
        <v>153</v>
      </c>
      <c r="D3" s="273"/>
      <c r="E3" s="273"/>
      <c r="F3" s="273"/>
      <c r="G3" s="273"/>
      <c r="H3" s="54" t="s">
        <v>28</v>
      </c>
      <c r="I3" s="274">
        <f>'COMPOSIÇÃO DO BDI'!D32</f>
        <v>0.26848338811029815</v>
      </c>
      <c r="J3" s="275"/>
    </row>
    <row r="4" spans="2:11" ht="15" x14ac:dyDescent="0.25">
      <c r="B4" s="55" t="s">
        <v>26</v>
      </c>
      <c r="C4" s="276" t="s">
        <v>190</v>
      </c>
      <c r="D4" s="276"/>
      <c r="E4" s="276"/>
      <c r="F4" s="276"/>
      <c r="G4" s="276"/>
      <c r="H4" s="51" t="s">
        <v>29</v>
      </c>
      <c r="I4" s="277" t="s">
        <v>192</v>
      </c>
      <c r="J4" s="278"/>
    </row>
    <row r="5" spans="2:11" x14ac:dyDescent="0.3">
      <c r="B5" s="61" t="s">
        <v>30</v>
      </c>
      <c r="C5" s="267" t="s">
        <v>158</v>
      </c>
      <c r="D5" s="267"/>
      <c r="E5" s="267"/>
      <c r="F5" s="267"/>
      <c r="G5" s="267"/>
      <c r="H5" s="62" t="s">
        <v>31</v>
      </c>
      <c r="I5" s="268" t="s">
        <v>76</v>
      </c>
      <c r="J5" s="269"/>
    </row>
    <row r="6" spans="2:11" ht="15" thickBot="1" x14ac:dyDescent="0.35">
      <c r="B6" s="56" t="s">
        <v>64</v>
      </c>
      <c r="C6" s="262"/>
      <c r="D6" s="262"/>
      <c r="E6" s="262"/>
      <c r="F6" s="262"/>
      <c r="G6" s="262"/>
      <c r="H6" s="262"/>
      <c r="I6" s="262"/>
      <c r="J6" s="263"/>
    </row>
    <row r="7" spans="2:11" ht="15.75" thickBot="1" x14ac:dyDescent="0.3">
      <c r="B7" s="57"/>
      <c r="C7" s="58"/>
      <c r="D7" s="58"/>
      <c r="E7" s="58"/>
      <c r="F7" s="58"/>
      <c r="G7" s="58"/>
      <c r="H7" s="57"/>
      <c r="I7" s="59"/>
      <c r="J7" s="59"/>
    </row>
    <row r="8" spans="2:11" ht="15.75" hidden="1" thickBot="1" x14ac:dyDescent="0.3">
      <c r="J8" s="73">
        <f>1+(I3/100)*100</f>
        <v>1.2684833881102981</v>
      </c>
    </row>
    <row r="9" spans="2:11" ht="15" thickBot="1" x14ac:dyDescent="0.35">
      <c r="B9" s="264" t="s">
        <v>10</v>
      </c>
      <c r="C9" s="265"/>
      <c r="D9" s="265"/>
      <c r="E9" s="265"/>
      <c r="F9" s="265"/>
      <c r="G9" s="265"/>
      <c r="H9" s="265"/>
      <c r="I9" s="265"/>
      <c r="J9" s="266"/>
    </row>
    <row r="10" spans="2:11" s="1" customFormat="1" ht="43.2" x14ac:dyDescent="0.3">
      <c r="B10" s="60" t="s">
        <v>0</v>
      </c>
      <c r="C10" s="60" t="s">
        <v>1</v>
      </c>
      <c r="D10" s="60" t="s">
        <v>2</v>
      </c>
      <c r="E10" s="60" t="s">
        <v>3</v>
      </c>
      <c r="F10" s="60" t="s">
        <v>4</v>
      </c>
      <c r="G10" s="60" t="s">
        <v>5</v>
      </c>
      <c r="H10" s="60" t="s">
        <v>6</v>
      </c>
      <c r="I10" s="60" t="s">
        <v>7</v>
      </c>
      <c r="J10" s="60" t="s">
        <v>8</v>
      </c>
    </row>
    <row r="11" spans="2:11" x14ac:dyDescent="0.3">
      <c r="B11" s="82"/>
      <c r="C11" s="85">
        <v>1</v>
      </c>
      <c r="D11" s="256" t="s">
        <v>182</v>
      </c>
      <c r="E11" s="256"/>
      <c r="F11" s="256"/>
      <c r="G11" s="256"/>
      <c r="H11" s="256"/>
      <c r="I11" s="256"/>
      <c r="J11" s="12">
        <f>SUM(I12:I12)</f>
        <v>1836.13</v>
      </c>
    </row>
    <row r="12" spans="2:11" s="76" customFormat="1" ht="28.8" x14ac:dyDescent="0.3">
      <c r="B12" s="88" t="s">
        <v>99</v>
      </c>
      <c r="C12" s="89" t="s">
        <v>11</v>
      </c>
      <c r="D12" s="90" t="s">
        <v>77</v>
      </c>
      <c r="E12" s="89" t="s">
        <v>12</v>
      </c>
      <c r="F12" s="91">
        <v>6</v>
      </c>
      <c r="G12" s="92">
        <v>241.25</v>
      </c>
      <c r="H12" s="92">
        <f>G12*J8</f>
        <v>306.02161738160942</v>
      </c>
      <c r="I12" s="93">
        <f>ROUND(F12*H12,2)</f>
        <v>1836.13</v>
      </c>
      <c r="J12" s="192"/>
      <c r="K12" s="76">
        <v>241.25</v>
      </c>
    </row>
    <row r="13" spans="2:11" x14ac:dyDescent="0.3">
      <c r="B13" s="247" t="s">
        <v>185</v>
      </c>
      <c r="C13" s="247"/>
      <c r="D13" s="247"/>
      <c r="E13" s="247"/>
      <c r="F13" s="247"/>
      <c r="G13" s="247"/>
      <c r="H13" s="247"/>
      <c r="I13" s="247"/>
      <c r="J13" s="13">
        <f>J11</f>
        <v>1836.13</v>
      </c>
    </row>
    <row r="14" spans="2:11" ht="19.5" x14ac:dyDescent="0.25">
      <c r="B14" s="248" t="s">
        <v>183</v>
      </c>
      <c r="C14" s="249"/>
      <c r="D14" s="249"/>
      <c r="E14" s="249"/>
      <c r="F14" s="249"/>
      <c r="G14" s="249"/>
      <c r="H14" s="249"/>
      <c r="I14" s="249"/>
      <c r="J14" s="249"/>
    </row>
    <row r="15" spans="2:11" ht="15" x14ac:dyDescent="0.25">
      <c r="B15" s="83"/>
      <c r="C15" s="84">
        <v>2</v>
      </c>
      <c r="D15" s="250" t="s">
        <v>83</v>
      </c>
      <c r="E15" s="251"/>
      <c r="F15" s="251"/>
      <c r="G15" s="251"/>
      <c r="H15" s="251"/>
      <c r="I15" s="252"/>
      <c r="J15" s="74">
        <f>SUM(I16:I21)</f>
        <v>71349.409999999989</v>
      </c>
    </row>
    <row r="16" spans="2:11" ht="26.4" x14ac:dyDescent="0.3">
      <c r="B16" s="87" t="s">
        <v>14</v>
      </c>
      <c r="C16" s="4" t="s">
        <v>13</v>
      </c>
      <c r="D16" s="94" t="s">
        <v>87</v>
      </c>
      <c r="E16" s="4" t="s">
        <v>75</v>
      </c>
      <c r="F16" s="5">
        <v>2</v>
      </c>
      <c r="G16" s="6">
        <f>'COMP 12-400'!F27</f>
        <v>1577.27</v>
      </c>
      <c r="H16" s="6">
        <f>G16*J8</f>
        <v>2000.74079356473</v>
      </c>
      <c r="I16" s="7">
        <f>ROUND(F16*H16,2)</f>
        <v>4001.48</v>
      </c>
      <c r="J16" s="253"/>
      <c r="K16">
        <v>1024.58</v>
      </c>
    </row>
    <row r="17" spans="2:11" ht="26.4" x14ac:dyDescent="0.3">
      <c r="B17" s="87" t="s">
        <v>14</v>
      </c>
      <c r="C17" s="4" t="s">
        <v>15</v>
      </c>
      <c r="D17" s="94" t="s">
        <v>88</v>
      </c>
      <c r="E17" s="4" t="s">
        <v>75</v>
      </c>
      <c r="F17" s="5">
        <v>25</v>
      </c>
      <c r="G17" s="6">
        <f>'COMP 11-400'!F27</f>
        <v>1299.27</v>
      </c>
      <c r="H17" s="6">
        <f>G17*J8</f>
        <v>1648.1024116700671</v>
      </c>
      <c r="I17" s="7">
        <f>ROUND(F17*H17,2)</f>
        <v>41202.559999999998</v>
      </c>
      <c r="J17" s="254"/>
    </row>
    <row r="18" spans="2:11" ht="26.4" x14ac:dyDescent="0.3">
      <c r="B18" s="87" t="s">
        <v>14</v>
      </c>
      <c r="C18" s="4" t="s">
        <v>16</v>
      </c>
      <c r="D18" s="94" t="s">
        <v>89</v>
      </c>
      <c r="E18" s="4" t="s">
        <v>75</v>
      </c>
      <c r="F18" s="5">
        <v>15</v>
      </c>
      <c r="G18" s="6">
        <f>'COMP 9-400'!F27</f>
        <v>1077.27</v>
      </c>
      <c r="H18" s="6">
        <f>G18*J8</f>
        <v>1366.4990995095809</v>
      </c>
      <c r="I18" s="7">
        <f>ROUND(F18*H18,2)</f>
        <v>20497.490000000002</v>
      </c>
      <c r="J18" s="254"/>
    </row>
    <row r="19" spans="2:11" ht="26.4" x14ac:dyDescent="0.3">
      <c r="B19" s="87" t="s">
        <v>14</v>
      </c>
      <c r="C19" s="4" t="s">
        <v>105</v>
      </c>
      <c r="D19" s="183" t="s">
        <v>174</v>
      </c>
      <c r="E19" s="4" t="s">
        <v>75</v>
      </c>
      <c r="F19" s="5">
        <v>42</v>
      </c>
      <c r="G19" s="6">
        <f>'COMP ESC.MAN'!F25</f>
        <v>42.21</v>
      </c>
      <c r="H19" s="6">
        <f>G19*J8</f>
        <v>53.542683812135685</v>
      </c>
      <c r="I19" s="7">
        <f t="shared" ref="I19:I21" si="0">ROUND(F19*H19,2)</f>
        <v>2248.79</v>
      </c>
      <c r="J19" s="254"/>
    </row>
    <row r="20" spans="2:11" ht="26.4" x14ac:dyDescent="0.3">
      <c r="B20" s="87" t="s">
        <v>14</v>
      </c>
      <c r="C20" s="4" t="s">
        <v>175</v>
      </c>
      <c r="D20" s="183" t="s">
        <v>177</v>
      </c>
      <c r="E20" s="4" t="s">
        <v>75</v>
      </c>
      <c r="F20" s="5">
        <v>5</v>
      </c>
      <c r="G20" s="6">
        <f>'COMP ESC.MEC'!F26</f>
        <v>110.47</v>
      </c>
      <c r="H20" s="6">
        <f>G20*J8</f>
        <v>140.12935988454464</v>
      </c>
      <c r="I20" s="7">
        <f t="shared" si="0"/>
        <v>700.65</v>
      </c>
      <c r="J20" s="254"/>
    </row>
    <row r="21" spans="2:11" ht="26.4" x14ac:dyDescent="0.3">
      <c r="B21" s="87" t="s">
        <v>14</v>
      </c>
      <c r="C21" s="4" t="s">
        <v>176</v>
      </c>
      <c r="D21" s="183" t="s">
        <v>178</v>
      </c>
      <c r="E21" s="4" t="s">
        <v>75</v>
      </c>
      <c r="F21" s="5">
        <v>5</v>
      </c>
      <c r="G21" s="6">
        <f>CONCRETO!F26</f>
        <v>425.45999999999992</v>
      </c>
      <c r="H21" s="6">
        <f>G21*J8</f>
        <v>539.68894230540741</v>
      </c>
      <c r="I21" s="7">
        <f t="shared" si="0"/>
        <v>2698.44</v>
      </c>
      <c r="J21" s="255"/>
    </row>
    <row r="22" spans="2:11" ht="15" x14ac:dyDescent="0.25">
      <c r="B22" s="82"/>
      <c r="C22" s="85">
        <v>3</v>
      </c>
      <c r="D22" s="256" t="s">
        <v>91</v>
      </c>
      <c r="E22" s="256"/>
      <c r="F22" s="256"/>
      <c r="G22" s="256"/>
      <c r="H22" s="256"/>
      <c r="I22" s="256"/>
      <c r="J22" s="12">
        <f>SUM(I23:I24)</f>
        <v>22643.23</v>
      </c>
    </row>
    <row r="23" spans="2:11" ht="28.8" x14ac:dyDescent="0.3">
      <c r="B23" s="87" t="s">
        <v>14</v>
      </c>
      <c r="C23" s="4" t="s">
        <v>19</v>
      </c>
      <c r="D23" s="8" t="s">
        <v>90</v>
      </c>
      <c r="E23" s="4" t="s">
        <v>86</v>
      </c>
      <c r="F23" s="5">
        <v>1900</v>
      </c>
      <c r="G23" s="6">
        <f>'COMP CABO'!F26</f>
        <v>7.5299999999999994</v>
      </c>
      <c r="H23" s="6">
        <f>G23*J8</f>
        <v>9.5516799124705436</v>
      </c>
      <c r="I23" s="6">
        <f>ROUND(H23*F23,2)</f>
        <v>18148.189999999999</v>
      </c>
      <c r="J23" s="246"/>
    </row>
    <row r="24" spans="2:11" x14ac:dyDescent="0.3">
      <c r="B24" s="4" t="s">
        <v>14</v>
      </c>
      <c r="C24" s="11" t="s">
        <v>20</v>
      </c>
      <c r="D24" s="8" t="s">
        <v>94</v>
      </c>
      <c r="E24" s="4" t="s">
        <v>75</v>
      </c>
      <c r="F24" s="5">
        <v>43</v>
      </c>
      <c r="G24" s="6">
        <f>'COMP EST'!F32</f>
        <v>82.41</v>
      </c>
      <c r="H24" s="6">
        <f>G24*J8</f>
        <v>104.53571601416967</v>
      </c>
      <c r="I24" s="6">
        <f>ROUND(H24*F24,2)</f>
        <v>4495.04</v>
      </c>
      <c r="J24" s="246"/>
    </row>
    <row r="25" spans="2:11" x14ac:dyDescent="0.3">
      <c r="B25" s="3"/>
      <c r="C25" s="9">
        <v>4</v>
      </c>
      <c r="D25" s="257" t="s">
        <v>84</v>
      </c>
      <c r="E25" s="258"/>
      <c r="F25" s="258"/>
      <c r="G25" s="258"/>
      <c r="H25" s="258"/>
      <c r="I25" s="258"/>
      <c r="J25" s="13">
        <f>SUM(I26:I28)</f>
        <v>44775.69</v>
      </c>
    </row>
    <row r="26" spans="2:11" ht="43.2" x14ac:dyDescent="0.3">
      <c r="B26" s="14" t="s">
        <v>14</v>
      </c>
      <c r="C26" s="11" t="s">
        <v>73</v>
      </c>
      <c r="D26" s="10" t="s">
        <v>139</v>
      </c>
      <c r="E26" s="11" t="s">
        <v>75</v>
      </c>
      <c r="F26" s="5">
        <v>42</v>
      </c>
      <c r="G26" s="15">
        <f>'COMP LUM'!F27</f>
        <v>666.3599999999999</v>
      </c>
      <c r="H26" s="16">
        <f>G26*J8</f>
        <v>845.26659050117814</v>
      </c>
      <c r="I26" s="6">
        <f>ROUND(H26*F26,2)</f>
        <v>35501.199999999997</v>
      </c>
      <c r="J26" s="246"/>
      <c r="K26">
        <v>660</v>
      </c>
    </row>
    <row r="27" spans="2:11" ht="43.2" x14ac:dyDescent="0.3">
      <c r="B27" s="14" t="s">
        <v>14</v>
      </c>
      <c r="C27" s="11" t="s">
        <v>74</v>
      </c>
      <c r="D27" s="10" t="s">
        <v>93</v>
      </c>
      <c r="E27" s="11" t="s">
        <v>75</v>
      </c>
      <c r="F27" s="5">
        <v>42</v>
      </c>
      <c r="G27" s="15">
        <f>'COMP BRACO'!F27</f>
        <v>123.97</v>
      </c>
      <c r="H27" s="16">
        <f>G27*J8</f>
        <v>157.25388562403367</v>
      </c>
      <c r="I27" s="6">
        <f>ROUND(H27*F27,2)</f>
        <v>6604.66</v>
      </c>
      <c r="J27" s="246"/>
    </row>
    <row r="28" spans="2:11" ht="28.8" x14ac:dyDescent="0.3">
      <c r="B28" s="14" t="s">
        <v>14</v>
      </c>
      <c r="C28" s="11" t="s">
        <v>78</v>
      </c>
      <c r="D28" s="10" t="s">
        <v>103</v>
      </c>
      <c r="E28" s="11" t="s">
        <v>75</v>
      </c>
      <c r="F28" s="5">
        <v>2</v>
      </c>
      <c r="G28" s="15">
        <f>'COMP MED'!F40</f>
        <v>1052.3700000000001</v>
      </c>
      <c r="H28" s="16">
        <f>G28*J8</f>
        <v>1334.9138631456347</v>
      </c>
      <c r="I28" s="6">
        <f>ROUND(H28*F28,2)</f>
        <v>2669.83</v>
      </c>
      <c r="J28" s="246"/>
    </row>
    <row r="29" spans="2:11" ht="15" x14ac:dyDescent="0.25">
      <c r="B29" s="247" t="s">
        <v>184</v>
      </c>
      <c r="C29" s="247"/>
      <c r="D29" s="247"/>
      <c r="E29" s="247"/>
      <c r="F29" s="247"/>
      <c r="G29" s="247"/>
      <c r="H29" s="247"/>
      <c r="I29" s="247"/>
      <c r="J29" s="13">
        <f>J15+J22+J25</f>
        <v>138768.32999999999</v>
      </c>
    </row>
    <row r="30" spans="2:11" ht="19.5" x14ac:dyDescent="0.25">
      <c r="B30" s="248" t="s">
        <v>186</v>
      </c>
      <c r="C30" s="249"/>
      <c r="D30" s="249"/>
      <c r="E30" s="249"/>
      <c r="F30" s="249"/>
      <c r="G30" s="249"/>
      <c r="H30" s="249"/>
      <c r="I30" s="249"/>
      <c r="J30" s="249"/>
    </row>
    <row r="31" spans="2:11" ht="15" x14ac:dyDescent="0.25">
      <c r="B31" s="83"/>
      <c r="C31" s="84">
        <v>2</v>
      </c>
      <c r="D31" s="250" t="s">
        <v>83</v>
      </c>
      <c r="E31" s="251"/>
      <c r="F31" s="251"/>
      <c r="G31" s="251"/>
      <c r="H31" s="251"/>
      <c r="I31" s="252"/>
      <c r="J31" s="74">
        <f>SUM(I32:I36)</f>
        <v>25814.109999999997</v>
      </c>
    </row>
    <row r="32" spans="2:11" ht="26.4" x14ac:dyDescent="0.3">
      <c r="B32" s="87" t="s">
        <v>14</v>
      </c>
      <c r="C32" s="4" t="s">
        <v>13</v>
      </c>
      <c r="D32" s="94" t="s">
        <v>88</v>
      </c>
      <c r="E32" s="4" t="s">
        <v>75</v>
      </c>
      <c r="F32" s="5">
        <v>9</v>
      </c>
      <c r="G32" s="6">
        <f>'COMP 11-400'!F27</f>
        <v>1299.27</v>
      </c>
      <c r="H32" s="6">
        <f>G32*J8</f>
        <v>1648.1024116700671</v>
      </c>
      <c r="I32" s="7">
        <f>ROUND(F32*H32,2)</f>
        <v>14832.92</v>
      </c>
      <c r="J32" s="254"/>
    </row>
    <row r="33" spans="2:10" ht="26.4" x14ac:dyDescent="0.3">
      <c r="B33" s="87" t="s">
        <v>14</v>
      </c>
      <c r="C33" s="4" t="s">
        <v>15</v>
      </c>
      <c r="D33" s="94" t="s">
        <v>89</v>
      </c>
      <c r="E33" s="4" t="s">
        <v>75</v>
      </c>
      <c r="F33" s="5">
        <v>5</v>
      </c>
      <c r="G33" s="6">
        <f>'COMP 9-400'!F27</f>
        <v>1077.27</v>
      </c>
      <c r="H33" s="6">
        <f>G33*J8</f>
        <v>1366.4990995095809</v>
      </c>
      <c r="I33" s="7">
        <f>ROUND(F33*H33,2)</f>
        <v>6832.5</v>
      </c>
      <c r="J33" s="254"/>
    </row>
    <row r="34" spans="2:10" ht="26.4" x14ac:dyDescent="0.3">
      <c r="B34" s="87" t="s">
        <v>14</v>
      </c>
      <c r="C34" s="4" t="s">
        <v>16</v>
      </c>
      <c r="D34" s="183" t="s">
        <v>174</v>
      </c>
      <c r="E34" s="4" t="s">
        <v>75</v>
      </c>
      <c r="F34" s="5">
        <v>14</v>
      </c>
      <c r="G34" s="6">
        <f>'COMP ESC.MAN'!F25</f>
        <v>42.21</v>
      </c>
      <c r="H34" s="6">
        <f>G34*J8</f>
        <v>53.542683812135685</v>
      </c>
      <c r="I34" s="7">
        <f t="shared" ref="I34:I35" si="1">ROUND(F34*H34,2)</f>
        <v>749.6</v>
      </c>
      <c r="J34" s="254"/>
    </row>
    <row r="35" spans="2:10" ht="26.4" x14ac:dyDescent="0.3">
      <c r="B35" s="87" t="s">
        <v>14</v>
      </c>
      <c r="C35" s="4" t="s">
        <v>105</v>
      </c>
      <c r="D35" s="183" t="s">
        <v>177</v>
      </c>
      <c r="E35" s="4" t="s">
        <v>75</v>
      </c>
      <c r="F35" s="5">
        <v>5</v>
      </c>
      <c r="G35" s="6">
        <f>'COMP ESC.MEC'!F26</f>
        <v>110.47</v>
      </c>
      <c r="H35" s="6">
        <f>G35*J8</f>
        <v>140.12935988454464</v>
      </c>
      <c r="I35" s="7">
        <f t="shared" si="1"/>
        <v>700.65</v>
      </c>
      <c r="J35" s="254"/>
    </row>
    <row r="36" spans="2:10" ht="26.4" x14ac:dyDescent="0.3">
      <c r="B36" s="87" t="s">
        <v>14</v>
      </c>
      <c r="C36" s="4" t="s">
        <v>176</v>
      </c>
      <c r="D36" s="183" t="s">
        <v>178</v>
      </c>
      <c r="E36" s="4" t="s">
        <v>75</v>
      </c>
      <c r="F36" s="5">
        <v>5</v>
      </c>
      <c r="G36" s="6">
        <f>CONCRETO!F26</f>
        <v>425.45999999999992</v>
      </c>
      <c r="H36" s="6">
        <f>G36*J8</f>
        <v>539.68894230540741</v>
      </c>
      <c r="I36" s="7">
        <f>ROUND(F36*H36,2)</f>
        <v>2698.44</v>
      </c>
      <c r="J36" s="255"/>
    </row>
    <row r="37" spans="2:10" ht="15" x14ac:dyDescent="0.25">
      <c r="B37" s="82"/>
      <c r="C37" s="85">
        <v>3</v>
      </c>
      <c r="D37" s="256" t="s">
        <v>91</v>
      </c>
      <c r="E37" s="256"/>
      <c r="F37" s="256"/>
      <c r="G37" s="256"/>
      <c r="H37" s="256"/>
      <c r="I37" s="256"/>
      <c r="J37" s="12">
        <f>SUM(I38:I39)</f>
        <v>7117.03</v>
      </c>
    </row>
    <row r="38" spans="2:10" ht="28.8" x14ac:dyDescent="0.3">
      <c r="B38" s="87" t="s">
        <v>14</v>
      </c>
      <c r="C38" s="4" t="s">
        <v>19</v>
      </c>
      <c r="D38" s="8" t="s">
        <v>90</v>
      </c>
      <c r="E38" s="4" t="s">
        <v>86</v>
      </c>
      <c r="F38" s="5">
        <v>570</v>
      </c>
      <c r="G38" s="6">
        <f>'COMP CABO'!F26</f>
        <v>7.5299999999999994</v>
      </c>
      <c r="H38" s="6">
        <f>G38*J8</f>
        <v>9.5516799124705436</v>
      </c>
      <c r="I38" s="6">
        <f>ROUND(H38*F38,2)</f>
        <v>5444.46</v>
      </c>
      <c r="J38" s="246"/>
    </row>
    <row r="39" spans="2:10" x14ac:dyDescent="0.3">
      <c r="B39" s="4" t="s">
        <v>14</v>
      </c>
      <c r="C39" s="11" t="s">
        <v>20</v>
      </c>
      <c r="D39" s="8" t="s">
        <v>94</v>
      </c>
      <c r="E39" s="4" t="s">
        <v>75</v>
      </c>
      <c r="F39" s="5">
        <v>16</v>
      </c>
      <c r="G39" s="6">
        <f>'COMP EST'!F32</f>
        <v>82.41</v>
      </c>
      <c r="H39" s="6">
        <f>G39*J8</f>
        <v>104.53571601416967</v>
      </c>
      <c r="I39" s="6">
        <f>ROUND(H39*F39,2)</f>
        <v>1672.57</v>
      </c>
      <c r="J39" s="246"/>
    </row>
    <row r="40" spans="2:10" x14ac:dyDescent="0.3">
      <c r="B40" s="3"/>
      <c r="C40" s="9">
        <v>4</v>
      </c>
      <c r="D40" s="257" t="s">
        <v>84</v>
      </c>
      <c r="E40" s="258"/>
      <c r="F40" s="258"/>
      <c r="G40" s="258"/>
      <c r="H40" s="258"/>
      <c r="I40" s="258"/>
      <c r="J40" s="13">
        <f>SUM(I41:I43)</f>
        <v>15370.189999999999</v>
      </c>
    </row>
    <row r="41" spans="2:10" ht="43.2" x14ac:dyDescent="0.3">
      <c r="B41" s="14" t="s">
        <v>14</v>
      </c>
      <c r="C41" s="11" t="s">
        <v>73</v>
      </c>
      <c r="D41" s="10" t="s">
        <v>139</v>
      </c>
      <c r="E41" s="11" t="s">
        <v>75</v>
      </c>
      <c r="F41" s="5">
        <v>14</v>
      </c>
      <c r="G41" s="15">
        <f>'COMP LUM'!F27</f>
        <v>666.3599999999999</v>
      </c>
      <c r="H41" s="16">
        <f>G41*J8</f>
        <v>845.26659050117814</v>
      </c>
      <c r="I41" s="6">
        <f>ROUND(H41*F41,2)</f>
        <v>11833.73</v>
      </c>
      <c r="J41" s="246"/>
    </row>
    <row r="42" spans="2:10" ht="43.2" x14ac:dyDescent="0.3">
      <c r="B42" s="14" t="s">
        <v>14</v>
      </c>
      <c r="C42" s="11" t="s">
        <v>74</v>
      </c>
      <c r="D42" s="10" t="s">
        <v>93</v>
      </c>
      <c r="E42" s="11" t="s">
        <v>75</v>
      </c>
      <c r="F42" s="5">
        <v>14</v>
      </c>
      <c r="G42" s="15">
        <f>'COMP BRACO'!F27</f>
        <v>123.97</v>
      </c>
      <c r="H42" s="16">
        <f>G42*J8</f>
        <v>157.25388562403367</v>
      </c>
      <c r="I42" s="6">
        <f>ROUND(H42*F42,2)</f>
        <v>2201.5500000000002</v>
      </c>
      <c r="J42" s="246"/>
    </row>
    <row r="43" spans="2:10" ht="28.8" x14ac:dyDescent="0.3">
      <c r="B43" s="14" t="s">
        <v>14</v>
      </c>
      <c r="C43" s="11" t="s">
        <v>78</v>
      </c>
      <c r="D43" s="10" t="s">
        <v>103</v>
      </c>
      <c r="E43" s="11" t="s">
        <v>75</v>
      </c>
      <c r="F43" s="5">
        <v>1</v>
      </c>
      <c r="G43" s="15">
        <f>'COMP MED'!F40</f>
        <v>1052.3700000000001</v>
      </c>
      <c r="H43" s="16">
        <f>G43*J8</f>
        <v>1334.9138631456347</v>
      </c>
      <c r="I43" s="6">
        <f>ROUND(H43*F43,2)</f>
        <v>1334.91</v>
      </c>
      <c r="J43" s="246"/>
    </row>
    <row r="44" spans="2:10" ht="15" x14ac:dyDescent="0.25">
      <c r="B44" s="247" t="s">
        <v>188</v>
      </c>
      <c r="C44" s="247"/>
      <c r="D44" s="247"/>
      <c r="E44" s="247"/>
      <c r="F44" s="247"/>
      <c r="G44" s="247"/>
      <c r="H44" s="247"/>
      <c r="I44" s="247"/>
      <c r="J44" s="13">
        <f>J31+J37+J40</f>
        <v>48301.33</v>
      </c>
    </row>
    <row r="45" spans="2:10" ht="19.5" x14ac:dyDescent="0.25">
      <c r="B45" s="248" t="s">
        <v>187</v>
      </c>
      <c r="C45" s="249"/>
      <c r="D45" s="249"/>
      <c r="E45" s="249"/>
      <c r="F45" s="249"/>
      <c r="G45" s="249"/>
      <c r="H45" s="249"/>
      <c r="I45" s="249"/>
      <c r="J45" s="249"/>
    </row>
    <row r="46" spans="2:10" ht="15" x14ac:dyDescent="0.25">
      <c r="B46" s="83"/>
      <c r="C46" s="84">
        <v>2</v>
      </c>
      <c r="D46" s="250" t="s">
        <v>83</v>
      </c>
      <c r="E46" s="251"/>
      <c r="F46" s="251"/>
      <c r="G46" s="251"/>
      <c r="H46" s="251"/>
      <c r="I46" s="252"/>
      <c r="J46" s="74">
        <f>SUM(I47:I52)</f>
        <v>47447.11</v>
      </c>
    </row>
    <row r="47" spans="2:10" ht="26.4" x14ac:dyDescent="0.3">
      <c r="B47" s="87" t="s">
        <v>14</v>
      </c>
      <c r="C47" s="4" t="s">
        <v>13</v>
      </c>
      <c r="D47" s="94" t="s">
        <v>88</v>
      </c>
      <c r="E47" s="4" t="s">
        <v>75</v>
      </c>
      <c r="F47" s="5">
        <v>2</v>
      </c>
      <c r="G47" s="6">
        <f>'COMP 11-400'!F27</f>
        <v>1299.27</v>
      </c>
      <c r="H47" s="6">
        <f>G47*J8</f>
        <v>1648.1024116700671</v>
      </c>
      <c r="I47" s="7">
        <f>ROUND(F47*H47,2)</f>
        <v>3296.2</v>
      </c>
      <c r="J47" s="253"/>
    </row>
    <row r="48" spans="2:10" ht="26.4" x14ac:dyDescent="0.3">
      <c r="B48" s="87" t="s">
        <v>14</v>
      </c>
      <c r="C48" s="4" t="s">
        <v>15</v>
      </c>
      <c r="D48" s="94" t="s">
        <v>89</v>
      </c>
      <c r="E48" s="4" t="s">
        <v>75</v>
      </c>
      <c r="F48" s="5">
        <v>26</v>
      </c>
      <c r="G48" s="6">
        <f>'COMP 9-400'!F27</f>
        <v>1077.27</v>
      </c>
      <c r="H48" s="6">
        <f>G48*J8</f>
        <v>1366.4990995095809</v>
      </c>
      <c r="I48" s="7">
        <f>ROUND(F48*H48,2)</f>
        <v>35528.980000000003</v>
      </c>
      <c r="J48" s="254"/>
    </row>
    <row r="49" spans="2:10" ht="26.4" x14ac:dyDescent="0.3">
      <c r="B49" s="87" t="s">
        <v>14</v>
      </c>
      <c r="C49" s="4" t="s">
        <v>16</v>
      </c>
      <c r="D49" s="94" t="s">
        <v>106</v>
      </c>
      <c r="E49" s="4" t="s">
        <v>75</v>
      </c>
      <c r="F49" s="5">
        <v>2</v>
      </c>
      <c r="G49" s="6">
        <f>'COMP CRUZ'!F27</f>
        <v>127.92999999999999</v>
      </c>
      <c r="H49" s="6">
        <f>G49*J8</f>
        <v>162.27707984095042</v>
      </c>
      <c r="I49" s="7">
        <f>ROUND(F49*H49,2)</f>
        <v>324.55</v>
      </c>
      <c r="J49" s="254"/>
    </row>
    <row r="50" spans="2:10" ht="26.4" x14ac:dyDescent="0.3">
      <c r="B50" s="87" t="s">
        <v>14</v>
      </c>
      <c r="C50" s="4" t="s">
        <v>105</v>
      </c>
      <c r="D50" s="183" t="s">
        <v>174</v>
      </c>
      <c r="E50" s="4" t="s">
        <v>75</v>
      </c>
      <c r="F50" s="5">
        <v>28</v>
      </c>
      <c r="G50" s="6">
        <f>'COMP ESC.MAN'!F25</f>
        <v>42.21</v>
      </c>
      <c r="H50" s="6">
        <f>G50*J8</f>
        <v>53.542683812135685</v>
      </c>
      <c r="I50" s="7">
        <f t="shared" ref="I50:I51" si="2">ROUND(F50*H50,2)</f>
        <v>1499.2</v>
      </c>
      <c r="J50" s="254"/>
    </row>
    <row r="51" spans="2:10" ht="26.4" x14ac:dyDescent="0.3">
      <c r="B51" s="87" t="s">
        <v>14</v>
      </c>
      <c r="C51" s="4" t="s">
        <v>175</v>
      </c>
      <c r="D51" s="183" t="s">
        <v>177</v>
      </c>
      <c r="E51" s="4" t="s">
        <v>75</v>
      </c>
      <c r="F51" s="5">
        <v>10</v>
      </c>
      <c r="G51" s="6">
        <f>'COMP ESC.MEC'!F26</f>
        <v>110.47</v>
      </c>
      <c r="H51" s="6">
        <f>G51*J8</f>
        <v>140.12935988454464</v>
      </c>
      <c r="I51" s="7">
        <f t="shared" si="2"/>
        <v>1401.29</v>
      </c>
      <c r="J51" s="254"/>
    </row>
    <row r="52" spans="2:10" ht="26.4" x14ac:dyDescent="0.3">
      <c r="B52" s="87" t="s">
        <v>14</v>
      </c>
      <c r="C52" s="4" t="s">
        <v>176</v>
      </c>
      <c r="D52" s="183" t="s">
        <v>178</v>
      </c>
      <c r="E52" s="4" t="s">
        <v>75</v>
      </c>
      <c r="F52" s="5">
        <v>10</v>
      </c>
      <c r="G52" s="6">
        <f>CONCRETO!F26</f>
        <v>425.45999999999992</v>
      </c>
      <c r="H52" s="6">
        <f>G52*J8</f>
        <v>539.68894230540741</v>
      </c>
      <c r="I52" s="7">
        <f>ROUND(F52*H52,2)</f>
        <v>5396.89</v>
      </c>
      <c r="J52" s="255"/>
    </row>
    <row r="53" spans="2:10" ht="15" x14ac:dyDescent="0.25">
      <c r="B53" s="82"/>
      <c r="C53" s="85">
        <v>3</v>
      </c>
      <c r="D53" s="256" t="s">
        <v>91</v>
      </c>
      <c r="E53" s="256"/>
      <c r="F53" s="256"/>
      <c r="G53" s="256"/>
      <c r="H53" s="256"/>
      <c r="I53" s="256"/>
      <c r="J53" s="12">
        <f>SUM(I54:I56)</f>
        <v>14911.08</v>
      </c>
    </row>
    <row r="54" spans="2:10" ht="28.8" x14ac:dyDescent="0.3">
      <c r="B54" s="87" t="s">
        <v>14</v>
      </c>
      <c r="C54" s="4" t="s">
        <v>19</v>
      </c>
      <c r="D54" s="8" t="s">
        <v>90</v>
      </c>
      <c r="E54" s="4" t="s">
        <v>86</v>
      </c>
      <c r="F54" s="5">
        <v>1150</v>
      </c>
      <c r="G54" s="6">
        <f>'COMP CABO'!F26</f>
        <v>7.5299999999999994</v>
      </c>
      <c r="H54" s="6">
        <f>G54*J8</f>
        <v>9.5516799124705436</v>
      </c>
      <c r="I54" s="6">
        <f>ROUND(H54*F54,2)</f>
        <v>10984.43</v>
      </c>
      <c r="J54" s="246"/>
    </row>
    <row r="55" spans="2:10" x14ac:dyDescent="0.3">
      <c r="B55" s="4" t="s">
        <v>14</v>
      </c>
      <c r="C55" s="11" t="s">
        <v>20</v>
      </c>
      <c r="D55" s="8" t="s">
        <v>94</v>
      </c>
      <c r="E55" s="4" t="s">
        <v>75</v>
      </c>
      <c r="F55" s="5">
        <v>35</v>
      </c>
      <c r="G55" s="6">
        <f>'COMP EST'!F32</f>
        <v>82.41</v>
      </c>
      <c r="H55" s="6">
        <f>G55*J8</f>
        <v>104.53571601416967</v>
      </c>
      <c r="I55" s="6">
        <f>ROUND(H55*F55,2)</f>
        <v>3658.75</v>
      </c>
      <c r="J55" s="246"/>
    </row>
    <row r="56" spans="2:10" ht="57.6" x14ac:dyDescent="0.3">
      <c r="B56" s="87" t="s">
        <v>102</v>
      </c>
      <c r="C56" s="11" t="s">
        <v>72</v>
      </c>
      <c r="D56" s="86" t="s">
        <v>101</v>
      </c>
      <c r="E56" s="4" t="s">
        <v>86</v>
      </c>
      <c r="F56" s="5">
        <v>40</v>
      </c>
      <c r="G56" s="6">
        <v>5.28</v>
      </c>
      <c r="H56" s="6">
        <f>G56*J8</f>
        <v>6.6975922892223743</v>
      </c>
      <c r="I56" s="6">
        <f>ROUND(H56*F56,2)</f>
        <v>267.89999999999998</v>
      </c>
      <c r="J56" s="246"/>
    </row>
    <row r="57" spans="2:10" x14ac:dyDescent="0.3">
      <c r="B57" s="3"/>
      <c r="C57" s="9">
        <v>4</v>
      </c>
      <c r="D57" s="257" t="s">
        <v>84</v>
      </c>
      <c r="E57" s="258"/>
      <c r="F57" s="258"/>
      <c r="G57" s="258"/>
      <c r="H57" s="258"/>
      <c r="I57" s="258"/>
      <c r="J57" s="13">
        <f>SUM(I58:I62)</f>
        <v>35928.33</v>
      </c>
    </row>
    <row r="58" spans="2:10" ht="43.2" x14ac:dyDescent="0.3">
      <c r="B58" s="14" t="s">
        <v>14</v>
      </c>
      <c r="C58" s="11" t="s">
        <v>73</v>
      </c>
      <c r="D58" s="10" t="s">
        <v>139</v>
      </c>
      <c r="E58" s="11" t="s">
        <v>75</v>
      </c>
      <c r="F58" s="5">
        <v>28</v>
      </c>
      <c r="G58" s="15">
        <f>'COMP LUM'!F27</f>
        <v>666.3599999999999</v>
      </c>
      <c r="H58" s="16">
        <f>G58*J8</f>
        <v>845.26659050117814</v>
      </c>
      <c r="I58" s="6">
        <f>ROUND(H58*F58,2)</f>
        <v>23667.46</v>
      </c>
      <c r="J58" s="246"/>
    </row>
    <row r="59" spans="2:10" ht="43.2" x14ac:dyDescent="0.3">
      <c r="B59" s="14" t="s">
        <v>14</v>
      </c>
      <c r="C59" s="11" t="s">
        <v>74</v>
      </c>
      <c r="D59" s="10" t="s">
        <v>93</v>
      </c>
      <c r="E59" s="11" t="s">
        <v>75</v>
      </c>
      <c r="F59" s="5">
        <v>28</v>
      </c>
      <c r="G59" s="15">
        <f>'COMP BRACO'!F27</f>
        <v>123.97</v>
      </c>
      <c r="H59" s="16">
        <f>G59*J8</f>
        <v>157.25388562403367</v>
      </c>
      <c r="I59" s="6">
        <f>ROUND(H59*F59,2)</f>
        <v>4403.1099999999997</v>
      </c>
      <c r="J59" s="246"/>
    </row>
    <row r="60" spans="2:10" ht="28.8" x14ac:dyDescent="0.3">
      <c r="B60" s="14" t="s">
        <v>14</v>
      </c>
      <c r="C60" s="11" t="s">
        <v>78</v>
      </c>
      <c r="D60" s="10" t="s">
        <v>103</v>
      </c>
      <c r="E60" s="11" t="s">
        <v>75</v>
      </c>
      <c r="F60" s="5">
        <v>1</v>
      </c>
      <c r="G60" s="15">
        <f>'COMP MED'!F40</f>
        <v>1052.3700000000001</v>
      </c>
      <c r="H60" s="16">
        <f>G60*J8</f>
        <v>1334.9138631456347</v>
      </c>
      <c r="I60" s="6">
        <f>ROUND(H60*F60,2)</f>
        <v>1334.91</v>
      </c>
      <c r="J60" s="246"/>
    </row>
    <row r="61" spans="2:10" ht="28.8" x14ac:dyDescent="0.3">
      <c r="B61" s="88" t="s">
        <v>100</v>
      </c>
      <c r="C61" s="11" t="s">
        <v>79</v>
      </c>
      <c r="D61" s="10" t="s">
        <v>107</v>
      </c>
      <c r="E61" s="11" t="s">
        <v>75</v>
      </c>
      <c r="F61" s="5">
        <v>4</v>
      </c>
      <c r="G61" s="15">
        <v>230.82</v>
      </c>
      <c r="H61" s="16">
        <f>G61*J8</f>
        <v>292.79133564361899</v>
      </c>
      <c r="I61" s="6">
        <f>ROUND(H61*F61,2)</f>
        <v>1171.17</v>
      </c>
      <c r="J61" s="246"/>
    </row>
    <row r="62" spans="2:10" ht="28.8" x14ac:dyDescent="0.3">
      <c r="B62" s="14" t="s">
        <v>14</v>
      </c>
      <c r="C62" s="11" t="s">
        <v>80</v>
      </c>
      <c r="D62" s="10" t="s">
        <v>162</v>
      </c>
      <c r="E62" s="11" t="s">
        <v>75</v>
      </c>
      <c r="F62" s="5">
        <v>4</v>
      </c>
      <c r="G62" s="15">
        <f>'COMP REF1000'!F30</f>
        <v>1054.74</v>
      </c>
      <c r="H62" s="16">
        <f>G62*J8</f>
        <v>1337.920168775456</v>
      </c>
      <c r="I62" s="6">
        <f>ROUND(H62*F62,2)</f>
        <v>5351.68</v>
      </c>
      <c r="J62" s="246"/>
    </row>
    <row r="63" spans="2:10" x14ac:dyDescent="0.3">
      <c r="B63" s="247" t="s">
        <v>189</v>
      </c>
      <c r="C63" s="247"/>
      <c r="D63" s="247"/>
      <c r="E63" s="247"/>
      <c r="F63" s="247"/>
      <c r="G63" s="247"/>
      <c r="H63" s="247"/>
      <c r="I63" s="247"/>
      <c r="J63" s="13">
        <f>J46+J53+J57</f>
        <v>98286.52</v>
      </c>
    </row>
    <row r="64" spans="2:10" x14ac:dyDescent="0.3">
      <c r="B64" s="261" t="s">
        <v>22</v>
      </c>
      <c r="C64" s="261"/>
      <c r="D64" s="261"/>
      <c r="E64" s="261"/>
      <c r="F64" s="261"/>
      <c r="G64" s="261"/>
      <c r="H64" s="261"/>
      <c r="I64" s="261"/>
      <c r="J64" s="17">
        <f>J63+J44+J29+J13</f>
        <v>287192.31</v>
      </c>
    </row>
    <row r="66" spans="3:10" ht="29.25" customHeight="1" x14ac:dyDescent="0.3">
      <c r="C66" s="259" t="s">
        <v>23</v>
      </c>
      <c r="D66" s="259"/>
      <c r="E66" s="18">
        <f>J64</f>
        <v>287192.31</v>
      </c>
      <c r="F66" s="260" t="str">
        <f>[1]!vextenso(E66)</f>
        <v>duzentos e oitenta e sete mil, cento e noventa e dois reais e trinta e um centavos</v>
      </c>
      <c r="G66" s="260"/>
      <c r="H66" s="260"/>
      <c r="I66" s="260"/>
      <c r="J66" s="260"/>
    </row>
    <row r="74" spans="3:10" x14ac:dyDescent="0.3">
      <c r="C74" s="176"/>
      <c r="H74" s="175"/>
    </row>
    <row r="75" spans="3:10" x14ac:dyDescent="0.3">
      <c r="G75" s="2"/>
    </row>
    <row r="76" spans="3:10" x14ac:dyDescent="0.3">
      <c r="C76" s="181"/>
      <c r="D76" s="178"/>
      <c r="E76" s="179"/>
      <c r="F76" s="179"/>
      <c r="G76" s="182"/>
    </row>
    <row r="77" spans="3:10" x14ac:dyDescent="0.3">
      <c r="C77" s="177"/>
      <c r="D77" s="1"/>
      <c r="G77" s="2"/>
    </row>
    <row r="78" spans="3:10" x14ac:dyDescent="0.3">
      <c r="C78" s="178"/>
      <c r="D78" s="178"/>
      <c r="E78" s="179"/>
      <c r="F78" s="179"/>
      <c r="G78" s="180"/>
    </row>
  </sheetData>
  <mergeCells count="38">
    <mergeCell ref="C5:G5"/>
    <mergeCell ref="I5:J5"/>
    <mergeCell ref="B1:J1"/>
    <mergeCell ref="C3:G3"/>
    <mergeCell ref="I3:J3"/>
    <mergeCell ref="C4:G4"/>
    <mergeCell ref="I4:J4"/>
    <mergeCell ref="B44:I44"/>
    <mergeCell ref="B30:J30"/>
    <mergeCell ref="C6:J6"/>
    <mergeCell ref="B9:J9"/>
    <mergeCell ref="D11:I11"/>
    <mergeCell ref="D15:I15"/>
    <mergeCell ref="J16:J21"/>
    <mergeCell ref="C66:D66"/>
    <mergeCell ref="F66:J66"/>
    <mergeCell ref="B14:J14"/>
    <mergeCell ref="B13:I13"/>
    <mergeCell ref="D31:I31"/>
    <mergeCell ref="J32:J36"/>
    <mergeCell ref="D37:I37"/>
    <mergeCell ref="J38:J39"/>
    <mergeCell ref="D22:I22"/>
    <mergeCell ref="J23:J24"/>
    <mergeCell ref="D25:I25"/>
    <mergeCell ref="J26:J28"/>
    <mergeCell ref="B29:I29"/>
    <mergeCell ref="B64:I64"/>
    <mergeCell ref="D40:I40"/>
    <mergeCell ref="J41:J43"/>
    <mergeCell ref="J58:J62"/>
    <mergeCell ref="B63:I63"/>
    <mergeCell ref="B45:J45"/>
    <mergeCell ref="D46:I46"/>
    <mergeCell ref="J47:J52"/>
    <mergeCell ref="D53:I53"/>
    <mergeCell ref="J54:J56"/>
    <mergeCell ref="D57:I57"/>
  </mergeCells>
  <pageMargins left="0.51181102362204722" right="0.51181102362204722" top="1.3779527559055118" bottom="0.78740157480314965" header="0.31496062992125984" footer="0.31496062992125984"/>
  <pageSetup paperSize="9" scale="55" orientation="portrait" r:id="rId1"/>
  <headerFooter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K44"/>
  <sheetViews>
    <sheetView view="pageLayout" zoomScale="85" zoomScaleNormal="100" zoomScalePageLayoutView="85" workbookViewId="0">
      <selection activeCell="D16" sqref="D16"/>
    </sheetView>
  </sheetViews>
  <sheetFormatPr defaultRowHeight="14.4" x14ac:dyDescent="0.3"/>
  <cols>
    <col min="1" max="1" width="4.5546875" customWidth="1"/>
    <col min="2" max="2" width="16" customWidth="1"/>
    <col min="4" max="4" width="48.44140625" customWidth="1"/>
    <col min="5" max="5" width="14.44140625" bestFit="1" customWidth="1"/>
    <col min="6" max="6" width="13" customWidth="1"/>
    <col min="7" max="8" width="12.44140625" bestFit="1" customWidth="1"/>
    <col min="9" max="10" width="14.44140625" bestFit="1" customWidth="1"/>
  </cols>
  <sheetData>
    <row r="1" spans="2:11" ht="18.600000000000001" thickBot="1" x14ac:dyDescent="0.4">
      <c r="B1" s="270" t="s">
        <v>24</v>
      </c>
      <c r="C1" s="271"/>
      <c r="D1" s="271"/>
      <c r="E1" s="271"/>
      <c r="F1" s="271"/>
      <c r="G1" s="271"/>
      <c r="H1" s="271"/>
      <c r="I1" s="271"/>
      <c r="J1" s="272"/>
    </row>
    <row r="2" spans="2:11" ht="15.75" thickBot="1" x14ac:dyDescent="0.3">
      <c r="B2" t="s">
        <v>25</v>
      </c>
    </row>
    <row r="3" spans="2:11" x14ac:dyDescent="0.3">
      <c r="B3" s="53" t="s">
        <v>27</v>
      </c>
      <c r="C3" s="273" t="s">
        <v>153</v>
      </c>
      <c r="D3" s="273"/>
      <c r="E3" s="273"/>
      <c r="F3" s="273"/>
      <c r="G3" s="273"/>
      <c r="H3" s="54" t="s">
        <v>28</v>
      </c>
      <c r="I3" s="274">
        <f>'COMPOSIÇÃO DO BDI'!D32</f>
        <v>0.26848338811029815</v>
      </c>
      <c r="J3" s="275"/>
    </row>
    <row r="4" spans="2:11" ht="15" x14ac:dyDescent="0.25">
      <c r="B4" s="55" t="s">
        <v>26</v>
      </c>
      <c r="C4" s="276" t="s">
        <v>154</v>
      </c>
      <c r="D4" s="276"/>
      <c r="E4" s="276"/>
      <c r="F4" s="276"/>
      <c r="G4" s="276"/>
      <c r="H4" s="51" t="s">
        <v>29</v>
      </c>
      <c r="I4" s="277" t="s">
        <v>192</v>
      </c>
      <c r="J4" s="278"/>
    </row>
    <row r="5" spans="2:11" x14ac:dyDescent="0.3">
      <c r="B5" s="61" t="s">
        <v>30</v>
      </c>
      <c r="C5" s="267" t="s">
        <v>95</v>
      </c>
      <c r="D5" s="267"/>
      <c r="E5" s="267"/>
      <c r="F5" s="267"/>
      <c r="G5" s="267"/>
      <c r="H5" s="62" t="s">
        <v>31</v>
      </c>
      <c r="I5" s="268" t="s">
        <v>76</v>
      </c>
      <c r="J5" s="269"/>
    </row>
    <row r="6" spans="2:11" ht="15" thickBot="1" x14ac:dyDescent="0.35">
      <c r="B6" s="56" t="s">
        <v>64</v>
      </c>
      <c r="C6" s="262"/>
      <c r="D6" s="262"/>
      <c r="E6" s="262"/>
      <c r="F6" s="262"/>
      <c r="G6" s="262"/>
      <c r="H6" s="262"/>
      <c r="I6" s="262"/>
      <c r="J6" s="263"/>
    </row>
    <row r="7" spans="2:11" ht="15.75" thickBot="1" x14ac:dyDescent="0.3">
      <c r="B7" s="57"/>
      <c r="C7" s="58"/>
      <c r="D7" s="58"/>
      <c r="E7" s="58"/>
      <c r="F7" s="58"/>
      <c r="G7" s="58"/>
      <c r="H7" s="57"/>
      <c r="I7" s="59"/>
      <c r="J7" s="59"/>
    </row>
    <row r="8" spans="2:11" ht="15.75" hidden="1" thickBot="1" x14ac:dyDescent="0.3">
      <c r="J8" s="73">
        <f>1+(I3/100)*100</f>
        <v>1.2684833881102981</v>
      </c>
    </row>
    <row r="9" spans="2:11" ht="15" thickBot="1" x14ac:dyDescent="0.35">
      <c r="B9" s="264" t="s">
        <v>10</v>
      </c>
      <c r="C9" s="265"/>
      <c r="D9" s="265"/>
      <c r="E9" s="265"/>
      <c r="F9" s="265"/>
      <c r="G9" s="265"/>
      <c r="H9" s="265"/>
      <c r="I9" s="265"/>
      <c r="J9" s="266"/>
    </row>
    <row r="10" spans="2:11" s="1" customFormat="1" ht="43.2" x14ac:dyDescent="0.3">
      <c r="B10" s="60" t="s">
        <v>0</v>
      </c>
      <c r="C10" s="60" t="s">
        <v>1</v>
      </c>
      <c r="D10" s="60" t="s">
        <v>2</v>
      </c>
      <c r="E10" s="60" t="s">
        <v>3</v>
      </c>
      <c r="F10" s="60" t="s">
        <v>4</v>
      </c>
      <c r="G10" s="60" t="s">
        <v>5</v>
      </c>
      <c r="H10" s="60" t="s">
        <v>6</v>
      </c>
      <c r="I10" s="60" t="s">
        <v>7</v>
      </c>
      <c r="J10" s="60" t="s">
        <v>8</v>
      </c>
    </row>
    <row r="11" spans="2:11" x14ac:dyDescent="0.3">
      <c r="B11" s="82"/>
      <c r="C11" s="78">
        <v>1</v>
      </c>
      <c r="D11" s="256" t="s">
        <v>9</v>
      </c>
      <c r="E11" s="256"/>
      <c r="F11" s="256"/>
      <c r="G11" s="256"/>
      <c r="H11" s="256"/>
      <c r="I11" s="256"/>
      <c r="J11" s="12">
        <f>SUM(I12:I12)</f>
        <v>1836.13</v>
      </c>
    </row>
    <row r="12" spans="2:11" s="76" customFormat="1" ht="28.8" x14ac:dyDescent="0.3">
      <c r="B12" s="88" t="s">
        <v>99</v>
      </c>
      <c r="C12" s="89" t="s">
        <v>11</v>
      </c>
      <c r="D12" s="90" t="s">
        <v>77</v>
      </c>
      <c r="E12" s="89" t="s">
        <v>12</v>
      </c>
      <c r="F12" s="91">
        <v>6</v>
      </c>
      <c r="G12" s="92">
        <v>241.25</v>
      </c>
      <c r="H12" s="92">
        <f>G12*J8</f>
        <v>306.02161738160942</v>
      </c>
      <c r="I12" s="93">
        <f>ROUND(F12*H12,2)</f>
        <v>1836.13</v>
      </c>
      <c r="J12" s="214"/>
      <c r="K12" s="76">
        <v>241.25</v>
      </c>
    </row>
    <row r="13" spans="2:11" x14ac:dyDescent="0.3">
      <c r="B13" s="83"/>
      <c r="C13" s="84">
        <v>2</v>
      </c>
      <c r="D13" s="250" t="s">
        <v>83</v>
      </c>
      <c r="E13" s="251"/>
      <c r="F13" s="251"/>
      <c r="G13" s="251"/>
      <c r="H13" s="251"/>
      <c r="I13" s="252"/>
      <c r="J13" s="74">
        <f>SUM(I14:I19)</f>
        <v>71349.409999999989</v>
      </c>
    </row>
    <row r="14" spans="2:11" ht="26.4" x14ac:dyDescent="0.3">
      <c r="B14" s="87" t="s">
        <v>14</v>
      </c>
      <c r="C14" s="4" t="s">
        <v>13</v>
      </c>
      <c r="D14" s="94" t="s">
        <v>87</v>
      </c>
      <c r="E14" s="4" t="s">
        <v>75</v>
      </c>
      <c r="F14" s="5">
        <v>2</v>
      </c>
      <c r="G14" s="6">
        <f>'COMP 12-400'!F27</f>
        <v>1577.27</v>
      </c>
      <c r="H14" s="6">
        <f>G14*J8</f>
        <v>2000.74079356473</v>
      </c>
      <c r="I14" s="7">
        <f>ROUND(F14*H14,2)</f>
        <v>4001.48</v>
      </c>
      <c r="J14" s="253"/>
      <c r="K14">
        <v>1024.58</v>
      </c>
    </row>
    <row r="15" spans="2:11" ht="26.4" x14ac:dyDescent="0.3">
      <c r="B15" s="75" t="s">
        <v>14</v>
      </c>
      <c r="C15" s="4" t="s">
        <v>15</v>
      </c>
      <c r="D15" s="94" t="s">
        <v>88</v>
      </c>
      <c r="E15" s="4" t="s">
        <v>75</v>
      </c>
      <c r="F15" s="5">
        <v>25</v>
      </c>
      <c r="G15" s="6">
        <f>'COMP 11-400'!F27</f>
        <v>1299.27</v>
      </c>
      <c r="H15" s="6">
        <f>G15*J8</f>
        <v>1648.1024116700671</v>
      </c>
      <c r="I15" s="7">
        <f>ROUND(F15*H15,2)</f>
        <v>41202.559999999998</v>
      </c>
      <c r="J15" s="254"/>
    </row>
    <row r="16" spans="2:11" ht="26.4" x14ac:dyDescent="0.3">
      <c r="B16" s="75" t="s">
        <v>14</v>
      </c>
      <c r="C16" s="4" t="s">
        <v>16</v>
      </c>
      <c r="D16" s="94" t="s">
        <v>89</v>
      </c>
      <c r="E16" s="4" t="s">
        <v>75</v>
      </c>
      <c r="F16" s="5">
        <v>15</v>
      </c>
      <c r="G16" s="6">
        <f>'COMP 9-400'!F27</f>
        <v>1077.27</v>
      </c>
      <c r="H16" s="6">
        <f>G16*J8</f>
        <v>1366.4990995095809</v>
      </c>
      <c r="I16" s="7">
        <f>ROUND(F16*H16,2)</f>
        <v>20497.490000000002</v>
      </c>
      <c r="J16" s="254"/>
    </row>
    <row r="17" spans="2:11" ht="26.4" x14ac:dyDescent="0.3">
      <c r="B17" s="87" t="s">
        <v>14</v>
      </c>
      <c r="C17" s="4" t="s">
        <v>105</v>
      </c>
      <c r="D17" s="183" t="s">
        <v>174</v>
      </c>
      <c r="E17" s="4" t="s">
        <v>75</v>
      </c>
      <c r="F17" s="5">
        <v>42</v>
      </c>
      <c r="G17" s="6">
        <f>'COMP ESC.MAN'!F25</f>
        <v>42.21</v>
      </c>
      <c r="H17" s="6">
        <f>G17*J8</f>
        <v>53.542683812135685</v>
      </c>
      <c r="I17" s="7">
        <f t="shared" ref="I17:I19" si="0">ROUND(F17*H17,2)</f>
        <v>2248.79</v>
      </c>
      <c r="J17" s="254"/>
    </row>
    <row r="18" spans="2:11" ht="26.4" x14ac:dyDescent="0.3">
      <c r="B18" s="87" t="s">
        <v>14</v>
      </c>
      <c r="C18" s="4" t="s">
        <v>175</v>
      </c>
      <c r="D18" s="183" t="s">
        <v>177</v>
      </c>
      <c r="E18" s="4" t="s">
        <v>75</v>
      </c>
      <c r="F18" s="5">
        <v>5</v>
      </c>
      <c r="G18" s="6">
        <f>'COMP ESC.MEC'!F26</f>
        <v>110.47</v>
      </c>
      <c r="H18" s="6">
        <f>G18*J8</f>
        <v>140.12935988454464</v>
      </c>
      <c r="I18" s="7">
        <f t="shared" si="0"/>
        <v>700.65</v>
      </c>
      <c r="J18" s="254"/>
    </row>
    <row r="19" spans="2:11" ht="39.6" x14ac:dyDescent="0.3">
      <c r="B19" s="87" t="s">
        <v>14</v>
      </c>
      <c r="C19" s="4" t="s">
        <v>176</v>
      </c>
      <c r="D19" s="183" t="s">
        <v>178</v>
      </c>
      <c r="E19" s="4" t="s">
        <v>75</v>
      </c>
      <c r="F19" s="5">
        <v>5</v>
      </c>
      <c r="G19" s="6">
        <f>CONCRETO!F26</f>
        <v>425.45999999999992</v>
      </c>
      <c r="H19" s="6">
        <f>G19*J8</f>
        <v>539.68894230540741</v>
      </c>
      <c r="I19" s="7">
        <f t="shared" si="0"/>
        <v>2698.44</v>
      </c>
      <c r="J19" s="255"/>
    </row>
    <row r="20" spans="2:11" ht="15" x14ac:dyDescent="0.25">
      <c r="B20" s="82"/>
      <c r="C20" s="78">
        <v>3</v>
      </c>
      <c r="D20" s="256" t="s">
        <v>91</v>
      </c>
      <c r="E20" s="256"/>
      <c r="F20" s="256"/>
      <c r="G20" s="256"/>
      <c r="H20" s="256"/>
      <c r="I20" s="256"/>
      <c r="J20" s="12">
        <f>SUM(I21:I23)</f>
        <v>22643.23</v>
      </c>
    </row>
    <row r="21" spans="2:11" ht="28.8" x14ac:dyDescent="0.3">
      <c r="B21" s="75" t="s">
        <v>14</v>
      </c>
      <c r="C21" s="4" t="s">
        <v>19</v>
      </c>
      <c r="D21" s="8" t="s">
        <v>90</v>
      </c>
      <c r="E21" s="4" t="s">
        <v>86</v>
      </c>
      <c r="F21" s="5">
        <v>1900</v>
      </c>
      <c r="G21" s="6">
        <f>'COMP CABO'!F26</f>
        <v>7.5299999999999994</v>
      </c>
      <c r="H21" s="6">
        <f>G21*J8</f>
        <v>9.5516799124705436</v>
      </c>
      <c r="I21" s="6">
        <f>ROUND(H21*F21,2)</f>
        <v>18148.189999999999</v>
      </c>
      <c r="J21" s="246"/>
    </row>
    <row r="22" spans="2:11" x14ac:dyDescent="0.3">
      <c r="B22" s="4" t="s">
        <v>14</v>
      </c>
      <c r="C22" s="11" t="s">
        <v>20</v>
      </c>
      <c r="D22" s="8" t="s">
        <v>94</v>
      </c>
      <c r="E22" s="4" t="s">
        <v>75</v>
      </c>
      <c r="F22" s="5">
        <v>43</v>
      </c>
      <c r="G22" s="6">
        <f>'COMP EST'!F32</f>
        <v>82.41</v>
      </c>
      <c r="H22" s="6">
        <f>G22*J8</f>
        <v>104.53571601416967</v>
      </c>
      <c r="I22" s="6">
        <f>ROUND(H22*F22,2)</f>
        <v>4495.04</v>
      </c>
      <c r="J22" s="246"/>
    </row>
    <row r="23" spans="2:11" x14ac:dyDescent="0.3">
      <c r="B23" s="75"/>
      <c r="C23" s="11"/>
      <c r="D23" s="8"/>
      <c r="E23" s="4"/>
      <c r="F23" s="4"/>
      <c r="G23" s="6"/>
      <c r="H23" s="6">
        <f>G23*J8</f>
        <v>0</v>
      </c>
      <c r="I23" s="6">
        <f>ROUND(H23*F23,2)</f>
        <v>0</v>
      </c>
      <c r="J23" s="246"/>
    </row>
    <row r="24" spans="2:11" x14ac:dyDescent="0.3">
      <c r="B24" s="3"/>
      <c r="C24" s="9">
        <v>4</v>
      </c>
      <c r="D24" s="257" t="s">
        <v>84</v>
      </c>
      <c r="E24" s="258"/>
      <c r="F24" s="258"/>
      <c r="G24" s="258"/>
      <c r="H24" s="258"/>
      <c r="I24" s="258"/>
      <c r="J24" s="13">
        <f>SUM(I25:I28)</f>
        <v>44775.69</v>
      </c>
    </row>
    <row r="25" spans="2:11" ht="54.6" customHeight="1" x14ac:dyDescent="0.3">
      <c r="B25" s="14" t="s">
        <v>14</v>
      </c>
      <c r="C25" s="11" t="s">
        <v>73</v>
      </c>
      <c r="D25" s="10" t="s">
        <v>139</v>
      </c>
      <c r="E25" s="11" t="s">
        <v>75</v>
      </c>
      <c r="F25" s="5">
        <v>42</v>
      </c>
      <c r="G25" s="15">
        <f>'COMP LUM'!F27</f>
        <v>666.3599999999999</v>
      </c>
      <c r="H25" s="16">
        <f>G25*J8</f>
        <v>845.26659050117814</v>
      </c>
      <c r="I25" s="6">
        <f>ROUND(H25*F25,2)</f>
        <v>35501.199999999997</v>
      </c>
      <c r="J25" s="246"/>
      <c r="K25">
        <v>660</v>
      </c>
    </row>
    <row r="26" spans="2:11" ht="43.2" x14ac:dyDescent="0.3">
      <c r="B26" s="14" t="s">
        <v>14</v>
      </c>
      <c r="C26" s="11" t="s">
        <v>74</v>
      </c>
      <c r="D26" s="10" t="s">
        <v>93</v>
      </c>
      <c r="E26" s="11" t="s">
        <v>75</v>
      </c>
      <c r="F26" s="5">
        <v>42</v>
      </c>
      <c r="G26" s="15">
        <f>'COMP BRACO'!F27</f>
        <v>123.97</v>
      </c>
      <c r="H26" s="16">
        <f>G26*J8</f>
        <v>157.25388562403367</v>
      </c>
      <c r="I26" s="6">
        <f>ROUND(H26*F26,2)</f>
        <v>6604.66</v>
      </c>
      <c r="J26" s="246"/>
    </row>
    <row r="27" spans="2:11" ht="28.8" x14ac:dyDescent="0.3">
      <c r="B27" s="14" t="s">
        <v>14</v>
      </c>
      <c r="C27" s="11" t="s">
        <v>78</v>
      </c>
      <c r="D27" s="10" t="s">
        <v>103</v>
      </c>
      <c r="E27" s="11" t="s">
        <v>75</v>
      </c>
      <c r="F27" s="5">
        <v>2</v>
      </c>
      <c r="G27" s="15">
        <f>'COMP MED'!F40</f>
        <v>1052.3700000000001</v>
      </c>
      <c r="H27" s="16">
        <f>G27*J8</f>
        <v>1334.9138631456347</v>
      </c>
      <c r="I27" s="6">
        <f>ROUND(H27*F27,2)</f>
        <v>2669.83</v>
      </c>
      <c r="J27" s="246"/>
    </row>
    <row r="28" spans="2:11" x14ac:dyDescent="0.3">
      <c r="B28" s="14"/>
      <c r="C28" s="11" t="s">
        <v>79</v>
      </c>
      <c r="D28" s="10"/>
      <c r="E28" s="11"/>
      <c r="F28" s="5"/>
      <c r="G28" s="15"/>
      <c r="H28" s="16">
        <f>G28*J8</f>
        <v>0</v>
      </c>
      <c r="I28" s="6">
        <f>ROUND(H28*F28,2)</f>
        <v>0</v>
      </c>
      <c r="J28" s="246"/>
    </row>
    <row r="29" spans="2:11" ht="15" x14ac:dyDescent="0.25">
      <c r="B29" s="247" t="s">
        <v>21</v>
      </c>
      <c r="C29" s="247"/>
      <c r="D29" s="247"/>
      <c r="E29" s="247"/>
      <c r="F29" s="247"/>
      <c r="G29" s="247"/>
      <c r="H29" s="247"/>
      <c r="I29" s="247"/>
      <c r="J29" s="13">
        <f>J11+J13+J20+J24</f>
        <v>140604.46</v>
      </c>
    </row>
    <row r="30" spans="2:11" ht="15" x14ac:dyDescent="0.25">
      <c r="B30" s="261" t="s">
        <v>22</v>
      </c>
      <c r="C30" s="261"/>
      <c r="D30" s="261"/>
      <c r="E30" s="261"/>
      <c r="F30" s="261"/>
      <c r="G30" s="261"/>
      <c r="H30" s="261"/>
      <c r="I30" s="261"/>
      <c r="J30" s="17">
        <f>J29</f>
        <v>140604.46</v>
      </c>
    </row>
    <row r="32" spans="2:11" ht="29.25" customHeight="1" x14ac:dyDescent="0.3">
      <c r="C32" s="259" t="s">
        <v>23</v>
      </c>
      <c r="D32" s="259"/>
      <c r="E32" s="18">
        <f>J30</f>
        <v>140604.46</v>
      </c>
      <c r="F32" s="260" t="e">
        <f ca="1">[1]!vextenso(E32)</f>
        <v>#NAME?</v>
      </c>
      <c r="G32" s="260"/>
      <c r="H32" s="260"/>
      <c r="I32" s="260"/>
      <c r="J32" s="260"/>
    </row>
    <row r="40" spans="3:8" ht="15" x14ac:dyDescent="0.25">
      <c r="C40" s="176"/>
      <c r="H40" s="175"/>
    </row>
    <row r="41" spans="3:8" ht="15" x14ac:dyDescent="0.25">
      <c r="G41" s="2"/>
    </row>
    <row r="42" spans="3:8" ht="15" x14ac:dyDescent="0.25">
      <c r="C42" s="181"/>
      <c r="D42" s="178"/>
      <c r="E42" s="179"/>
      <c r="F42" s="179"/>
      <c r="G42" s="182"/>
    </row>
    <row r="43" spans="3:8" ht="15" x14ac:dyDescent="0.25">
      <c r="C43" s="177"/>
      <c r="D43" s="1"/>
      <c r="G43" s="2"/>
    </row>
    <row r="44" spans="3:8" ht="15" x14ac:dyDescent="0.25">
      <c r="C44" s="178"/>
      <c r="D44" s="178"/>
      <c r="E44" s="179"/>
      <c r="F44" s="179"/>
      <c r="G44" s="180"/>
    </row>
  </sheetData>
  <mergeCells count="20">
    <mergeCell ref="C6:J6"/>
    <mergeCell ref="B29:I29"/>
    <mergeCell ref="B30:I30"/>
    <mergeCell ref="D11:I11"/>
    <mergeCell ref="B9:J9"/>
    <mergeCell ref="D20:I20"/>
    <mergeCell ref="B1:J1"/>
    <mergeCell ref="I3:J3"/>
    <mergeCell ref="I4:J4"/>
    <mergeCell ref="I5:J5"/>
    <mergeCell ref="C3:G3"/>
    <mergeCell ref="C4:G4"/>
    <mergeCell ref="C5:G5"/>
    <mergeCell ref="F32:J32"/>
    <mergeCell ref="C32:D32"/>
    <mergeCell ref="J25:J28"/>
    <mergeCell ref="J21:J23"/>
    <mergeCell ref="D13:I13"/>
    <mergeCell ref="D24:I24"/>
    <mergeCell ref="J14:J19"/>
  </mergeCells>
  <pageMargins left="0.51181102362204722" right="0.51181102362204722" top="1.3779527559055118" bottom="0.78740157480314965" header="0.31496062992125984" footer="0.31496062992125984"/>
  <pageSetup paperSize="9" scale="55" orientation="portrait" r:id="rId1"/>
  <headerFooter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K31"/>
  <sheetViews>
    <sheetView view="pageLayout" zoomScale="85" zoomScaleNormal="100" zoomScalePageLayoutView="85" workbookViewId="0">
      <selection activeCell="A13" sqref="A13:XFD13"/>
    </sheetView>
  </sheetViews>
  <sheetFormatPr defaultRowHeight="14.4" x14ac:dyDescent="0.3"/>
  <cols>
    <col min="1" max="1" width="4.5546875" customWidth="1"/>
    <col min="2" max="2" width="16" customWidth="1"/>
    <col min="4" max="4" width="48.44140625" customWidth="1"/>
    <col min="5" max="5" width="14.44140625" bestFit="1" customWidth="1"/>
    <col min="6" max="6" width="13" customWidth="1"/>
    <col min="7" max="8" width="12.44140625" bestFit="1" customWidth="1"/>
    <col min="9" max="10" width="14.44140625" bestFit="1" customWidth="1"/>
  </cols>
  <sheetData>
    <row r="1" spans="2:10" ht="18.600000000000001" thickBot="1" x14ac:dyDescent="0.4">
      <c r="B1" s="270" t="s">
        <v>24</v>
      </c>
      <c r="C1" s="271"/>
      <c r="D1" s="271"/>
      <c r="E1" s="271"/>
      <c r="F1" s="271"/>
      <c r="G1" s="271"/>
      <c r="H1" s="271"/>
      <c r="I1" s="271"/>
      <c r="J1" s="272"/>
    </row>
    <row r="2" spans="2:10" ht="15.75" thickBot="1" x14ac:dyDescent="0.3">
      <c r="B2" t="s">
        <v>25</v>
      </c>
    </row>
    <row r="3" spans="2:10" ht="15" x14ac:dyDescent="0.25">
      <c r="B3" s="53" t="s">
        <v>27</v>
      </c>
      <c r="C3" s="273" t="str">
        <f>'PLANILHA TRECHO1'!C3:G3</f>
        <v>PROJETO DE ILUMINAÇÃO PÚBLICA - BR 405 - CONJUNTO ABRAÃO LOPES - RN 118</v>
      </c>
      <c r="D3" s="273"/>
      <c r="E3" s="273"/>
      <c r="F3" s="273"/>
      <c r="G3" s="273"/>
      <c r="H3" s="54" t="s">
        <v>28</v>
      </c>
      <c r="I3" s="274">
        <f>'COMPOSIÇÃO DO BDI'!D32</f>
        <v>0.26848338811029815</v>
      </c>
      <c r="J3" s="275"/>
    </row>
    <row r="4" spans="2:10" x14ac:dyDescent="0.3">
      <c r="B4" s="55" t="s">
        <v>26</v>
      </c>
      <c r="C4" s="276" t="s">
        <v>155</v>
      </c>
      <c r="D4" s="276"/>
      <c r="E4" s="276"/>
      <c r="F4" s="276"/>
      <c r="G4" s="276"/>
      <c r="H4" s="51" t="s">
        <v>29</v>
      </c>
      <c r="I4" s="277" t="str">
        <f>'PLANILHA TRECHO1'!I4:J4</f>
        <v>OUTUBRO./2019</v>
      </c>
      <c r="J4" s="278"/>
    </row>
    <row r="5" spans="2:10" x14ac:dyDescent="0.3">
      <c r="B5" s="61" t="s">
        <v>30</v>
      </c>
      <c r="C5" s="267" t="s">
        <v>97</v>
      </c>
      <c r="D5" s="267"/>
      <c r="E5" s="267"/>
      <c r="F5" s="267"/>
      <c r="G5" s="267"/>
      <c r="H5" s="62" t="s">
        <v>31</v>
      </c>
      <c r="I5" s="277" t="str">
        <f>'PLANILHA TRECHO1'!I5:J5</f>
        <v>JUCURUTU/RN</v>
      </c>
      <c r="J5" s="278"/>
    </row>
    <row r="6" spans="2:10" ht="15" thickBot="1" x14ac:dyDescent="0.35">
      <c r="B6" s="56" t="s">
        <v>64</v>
      </c>
      <c r="C6" s="262"/>
      <c r="D6" s="262"/>
      <c r="E6" s="262"/>
      <c r="F6" s="262"/>
      <c r="G6" s="262"/>
      <c r="H6" s="262"/>
      <c r="I6" s="262"/>
      <c r="J6" s="263"/>
    </row>
    <row r="7" spans="2:10" ht="15.75" thickBot="1" x14ac:dyDescent="0.3">
      <c r="B7" s="57"/>
      <c r="C7" s="58"/>
      <c r="D7" s="58"/>
      <c r="E7" s="58"/>
      <c r="F7" s="58"/>
      <c r="G7" s="58"/>
      <c r="H7" s="57"/>
      <c r="I7" s="59"/>
      <c r="J7" s="59"/>
    </row>
    <row r="8" spans="2:10" ht="15.75" hidden="1" thickBot="1" x14ac:dyDescent="0.3">
      <c r="J8" s="73">
        <f>1+(I3/100)*100</f>
        <v>1.2684833881102981</v>
      </c>
    </row>
    <row r="9" spans="2:10" ht="15" thickBot="1" x14ac:dyDescent="0.35">
      <c r="B9" s="264" t="s">
        <v>10</v>
      </c>
      <c r="C9" s="265"/>
      <c r="D9" s="265"/>
      <c r="E9" s="265"/>
      <c r="F9" s="265"/>
      <c r="G9" s="265"/>
      <c r="H9" s="265"/>
      <c r="I9" s="265"/>
      <c r="J9" s="266"/>
    </row>
    <row r="10" spans="2:10" s="1" customFormat="1" ht="43.2" x14ac:dyDescent="0.3">
      <c r="B10" s="60" t="s">
        <v>0</v>
      </c>
      <c r="C10" s="60" t="s">
        <v>1</v>
      </c>
      <c r="D10" s="60" t="s">
        <v>2</v>
      </c>
      <c r="E10" s="60" t="s">
        <v>3</v>
      </c>
      <c r="F10" s="60" t="s">
        <v>4</v>
      </c>
      <c r="G10" s="60" t="s">
        <v>5</v>
      </c>
      <c r="H10" s="60" t="s">
        <v>6</v>
      </c>
      <c r="I10" s="60" t="s">
        <v>7</v>
      </c>
      <c r="J10" s="60" t="s">
        <v>8</v>
      </c>
    </row>
    <row r="11" spans="2:10" x14ac:dyDescent="0.3">
      <c r="B11" s="82"/>
      <c r="C11" s="85">
        <v>1</v>
      </c>
      <c r="D11" s="256" t="s">
        <v>9</v>
      </c>
      <c r="E11" s="256"/>
      <c r="F11" s="256"/>
      <c r="G11" s="256"/>
      <c r="H11" s="256"/>
      <c r="I11" s="256"/>
      <c r="J11" s="12">
        <f>SUM(I12:I12)</f>
        <v>0</v>
      </c>
    </row>
    <row r="12" spans="2:10" s="76" customFormat="1" ht="28.8" x14ac:dyDescent="0.3">
      <c r="B12" s="88" t="s">
        <v>99</v>
      </c>
      <c r="C12" s="89" t="s">
        <v>11</v>
      </c>
      <c r="D12" s="90" t="s">
        <v>77</v>
      </c>
      <c r="E12" s="89" t="s">
        <v>12</v>
      </c>
      <c r="F12" s="91">
        <v>0</v>
      </c>
      <c r="G12" s="92">
        <v>241.25</v>
      </c>
      <c r="H12" s="92">
        <f>G12*J8</f>
        <v>306.02161738160942</v>
      </c>
      <c r="I12" s="93">
        <f>ROUND(F12*H12,2)</f>
        <v>0</v>
      </c>
      <c r="J12" s="214"/>
    </row>
    <row r="13" spans="2:10" x14ac:dyDescent="0.3">
      <c r="B13" s="83"/>
      <c r="C13" s="84">
        <v>2</v>
      </c>
      <c r="D13" s="250" t="s">
        <v>83</v>
      </c>
      <c r="E13" s="251"/>
      <c r="F13" s="251"/>
      <c r="G13" s="251"/>
      <c r="H13" s="251"/>
      <c r="I13" s="252"/>
      <c r="J13" s="74">
        <f>SUM(I14:I18)</f>
        <v>25814.109999999997</v>
      </c>
    </row>
    <row r="14" spans="2:10" ht="26.4" x14ac:dyDescent="0.3">
      <c r="B14" s="87" t="s">
        <v>14</v>
      </c>
      <c r="C14" s="4" t="s">
        <v>13</v>
      </c>
      <c r="D14" s="94" t="s">
        <v>88</v>
      </c>
      <c r="E14" s="4" t="s">
        <v>75</v>
      </c>
      <c r="F14" s="5">
        <v>9</v>
      </c>
      <c r="G14" s="6">
        <f>'COMP 11-400'!F27</f>
        <v>1299.27</v>
      </c>
      <c r="H14" s="6">
        <f>G14*J8</f>
        <v>1648.1024116700671</v>
      </c>
      <c r="I14" s="7">
        <f>ROUND(F14*H14,2)</f>
        <v>14832.92</v>
      </c>
      <c r="J14" s="254"/>
    </row>
    <row r="15" spans="2:10" ht="26.4" x14ac:dyDescent="0.3">
      <c r="B15" s="87" t="s">
        <v>14</v>
      </c>
      <c r="C15" s="4" t="s">
        <v>15</v>
      </c>
      <c r="D15" s="94" t="s">
        <v>89</v>
      </c>
      <c r="E15" s="4" t="s">
        <v>75</v>
      </c>
      <c r="F15" s="5">
        <v>5</v>
      </c>
      <c r="G15" s="6">
        <f>'COMP 9-400'!F27</f>
        <v>1077.27</v>
      </c>
      <c r="H15" s="6">
        <f>G15*J8</f>
        <v>1366.4990995095809</v>
      </c>
      <c r="I15" s="7">
        <f>ROUND(F15*H15,2)</f>
        <v>6832.5</v>
      </c>
      <c r="J15" s="254"/>
    </row>
    <row r="16" spans="2:10" ht="26.4" x14ac:dyDescent="0.3">
      <c r="B16" s="87" t="s">
        <v>14</v>
      </c>
      <c r="C16" s="4" t="s">
        <v>16</v>
      </c>
      <c r="D16" s="183" t="s">
        <v>174</v>
      </c>
      <c r="E16" s="4" t="s">
        <v>75</v>
      </c>
      <c r="F16" s="5">
        <v>14</v>
      </c>
      <c r="G16" s="6">
        <f>'COMP ESC.MAN'!F25</f>
        <v>42.21</v>
      </c>
      <c r="H16" s="6">
        <f>G16*J8</f>
        <v>53.542683812135685</v>
      </c>
      <c r="I16" s="7">
        <f t="shared" ref="I16:I17" si="0">ROUND(F16*H16,2)</f>
        <v>749.6</v>
      </c>
      <c r="J16" s="254"/>
    </row>
    <row r="17" spans="2:11" ht="26.4" x14ac:dyDescent="0.3">
      <c r="B17" s="87" t="s">
        <v>14</v>
      </c>
      <c r="C17" s="4" t="s">
        <v>105</v>
      </c>
      <c r="D17" s="183" t="s">
        <v>177</v>
      </c>
      <c r="E17" s="4" t="s">
        <v>75</v>
      </c>
      <c r="F17" s="5">
        <v>5</v>
      </c>
      <c r="G17" s="6">
        <f>'COMP ESC.MEC'!F26</f>
        <v>110.47</v>
      </c>
      <c r="H17" s="6">
        <f>G17*J8</f>
        <v>140.12935988454464</v>
      </c>
      <c r="I17" s="7">
        <f t="shared" si="0"/>
        <v>700.65</v>
      </c>
      <c r="J17" s="254"/>
    </row>
    <row r="18" spans="2:11" ht="39.6" x14ac:dyDescent="0.3">
      <c r="B18" s="87" t="s">
        <v>14</v>
      </c>
      <c r="C18" s="4" t="s">
        <v>176</v>
      </c>
      <c r="D18" s="183" t="s">
        <v>178</v>
      </c>
      <c r="E18" s="4" t="s">
        <v>75</v>
      </c>
      <c r="F18" s="5">
        <v>5</v>
      </c>
      <c r="G18" s="6">
        <f>CONCRETO!F26</f>
        <v>425.45999999999992</v>
      </c>
      <c r="H18" s="6">
        <f>G18*J8</f>
        <v>539.68894230540741</v>
      </c>
      <c r="I18" s="7">
        <f>ROUND(F18*H18,2)</f>
        <v>2698.44</v>
      </c>
      <c r="J18" s="255"/>
    </row>
    <row r="19" spans="2:11" ht="15" x14ac:dyDescent="0.25">
      <c r="B19" s="82"/>
      <c r="C19" s="85">
        <v>3</v>
      </c>
      <c r="D19" s="256" t="s">
        <v>91</v>
      </c>
      <c r="E19" s="256"/>
      <c r="F19" s="256"/>
      <c r="G19" s="256"/>
      <c r="H19" s="256"/>
      <c r="I19" s="256"/>
      <c r="J19" s="12">
        <f>SUM(I20:I22)</f>
        <v>7117.03</v>
      </c>
    </row>
    <row r="20" spans="2:11" ht="28.8" x14ac:dyDescent="0.3">
      <c r="B20" s="87" t="s">
        <v>14</v>
      </c>
      <c r="C20" s="4" t="s">
        <v>19</v>
      </c>
      <c r="D20" s="8" t="s">
        <v>90</v>
      </c>
      <c r="E20" s="4" t="s">
        <v>86</v>
      </c>
      <c r="F20" s="5">
        <v>570</v>
      </c>
      <c r="G20" s="6">
        <f>'COMP CABO'!F26</f>
        <v>7.5299999999999994</v>
      </c>
      <c r="H20" s="6">
        <f>G20*J8</f>
        <v>9.5516799124705436</v>
      </c>
      <c r="I20" s="6">
        <f>ROUND(H20*F20,2)</f>
        <v>5444.46</v>
      </c>
      <c r="J20" s="246"/>
    </row>
    <row r="21" spans="2:11" x14ac:dyDescent="0.3">
      <c r="B21" s="4" t="s">
        <v>14</v>
      </c>
      <c r="C21" s="11" t="s">
        <v>20</v>
      </c>
      <c r="D21" s="8" t="s">
        <v>94</v>
      </c>
      <c r="E21" s="4" t="s">
        <v>75</v>
      </c>
      <c r="F21" s="5">
        <v>16</v>
      </c>
      <c r="G21" s="6">
        <f>'COMP EST'!F32</f>
        <v>82.41</v>
      </c>
      <c r="H21" s="6">
        <f>G21*J8</f>
        <v>104.53571601416967</v>
      </c>
      <c r="I21" s="6">
        <f>ROUND(H21*F21,2)</f>
        <v>1672.57</v>
      </c>
      <c r="J21" s="246"/>
    </row>
    <row r="22" spans="2:11" x14ac:dyDescent="0.3">
      <c r="B22" s="87"/>
      <c r="C22" s="11"/>
      <c r="D22" s="8"/>
      <c r="E22" s="4"/>
      <c r="F22" s="4"/>
      <c r="G22" s="6"/>
      <c r="H22" s="6">
        <f>G22*J8</f>
        <v>0</v>
      </c>
      <c r="I22" s="6">
        <f>ROUND(H22*F22,2)</f>
        <v>0</v>
      </c>
      <c r="J22" s="246"/>
    </row>
    <row r="23" spans="2:11" x14ac:dyDescent="0.3">
      <c r="B23" s="3"/>
      <c r="C23" s="9">
        <v>4</v>
      </c>
      <c r="D23" s="257" t="s">
        <v>84</v>
      </c>
      <c r="E23" s="258"/>
      <c r="F23" s="258"/>
      <c r="G23" s="258"/>
      <c r="H23" s="258"/>
      <c r="I23" s="258"/>
      <c r="J23" s="13">
        <f>SUM(I24:I27)</f>
        <v>15370.189999999999</v>
      </c>
    </row>
    <row r="24" spans="2:11" ht="54.6" customHeight="1" x14ac:dyDescent="0.3">
      <c r="B24" s="14" t="s">
        <v>14</v>
      </c>
      <c r="C24" s="11" t="s">
        <v>73</v>
      </c>
      <c r="D24" s="10" t="s">
        <v>139</v>
      </c>
      <c r="E24" s="11" t="s">
        <v>75</v>
      </c>
      <c r="F24" s="5">
        <v>14</v>
      </c>
      <c r="G24" s="15">
        <f>'COMP LUM'!F27</f>
        <v>666.3599999999999</v>
      </c>
      <c r="H24" s="16">
        <f>G24*J8</f>
        <v>845.26659050117814</v>
      </c>
      <c r="I24" s="6">
        <f>ROUND(H24*F24,2)</f>
        <v>11833.73</v>
      </c>
      <c r="J24" s="246"/>
      <c r="K24">
        <v>660</v>
      </c>
    </row>
    <row r="25" spans="2:11" ht="43.2" x14ac:dyDescent="0.3">
      <c r="B25" s="14" t="s">
        <v>14</v>
      </c>
      <c r="C25" s="11" t="s">
        <v>74</v>
      </c>
      <c r="D25" s="10" t="s">
        <v>93</v>
      </c>
      <c r="E25" s="11" t="s">
        <v>75</v>
      </c>
      <c r="F25" s="5">
        <v>14</v>
      </c>
      <c r="G25" s="15">
        <f>'COMP BRACO'!F27</f>
        <v>123.97</v>
      </c>
      <c r="H25" s="16">
        <f>G25*J8</f>
        <v>157.25388562403367</v>
      </c>
      <c r="I25" s="6">
        <f>ROUND(H25*F25,2)</f>
        <v>2201.5500000000002</v>
      </c>
      <c r="J25" s="246"/>
    </row>
    <row r="26" spans="2:11" ht="28.8" x14ac:dyDescent="0.3">
      <c r="B26" s="14" t="s">
        <v>14</v>
      </c>
      <c r="C26" s="11" t="s">
        <v>78</v>
      </c>
      <c r="D26" s="10" t="s">
        <v>103</v>
      </c>
      <c r="E26" s="11" t="s">
        <v>75</v>
      </c>
      <c r="F26" s="5">
        <v>1</v>
      </c>
      <c r="G26" s="15">
        <f>'COMP MED'!F40</f>
        <v>1052.3700000000001</v>
      </c>
      <c r="H26" s="16">
        <f>G26*J8</f>
        <v>1334.9138631456347</v>
      </c>
      <c r="I26" s="6">
        <f>ROUND(H26*F26,2)</f>
        <v>1334.91</v>
      </c>
      <c r="J26" s="246"/>
    </row>
    <row r="27" spans="2:11" x14ac:dyDescent="0.3">
      <c r="B27" s="14"/>
      <c r="C27" s="11" t="s">
        <v>79</v>
      </c>
      <c r="D27" s="10"/>
      <c r="E27" s="11"/>
      <c r="F27" s="5"/>
      <c r="G27" s="15"/>
      <c r="H27" s="16">
        <f>G27*J8</f>
        <v>0</v>
      </c>
      <c r="I27" s="6">
        <f>ROUND(H27*F27,2)</f>
        <v>0</v>
      </c>
      <c r="J27" s="246"/>
    </row>
    <row r="28" spans="2:11" ht="15" x14ac:dyDescent="0.25">
      <c r="B28" s="247" t="s">
        <v>21</v>
      </c>
      <c r="C28" s="247"/>
      <c r="D28" s="247"/>
      <c r="E28" s="247"/>
      <c r="F28" s="247"/>
      <c r="G28" s="247"/>
      <c r="H28" s="247"/>
      <c r="I28" s="247"/>
      <c r="J28" s="13">
        <f>J11+J13+J19+J23</f>
        <v>48301.33</v>
      </c>
    </row>
    <row r="29" spans="2:11" ht="15" x14ac:dyDescent="0.25">
      <c r="B29" s="261" t="s">
        <v>22</v>
      </c>
      <c r="C29" s="261"/>
      <c r="D29" s="261"/>
      <c r="E29" s="261"/>
      <c r="F29" s="261"/>
      <c r="G29" s="261"/>
      <c r="H29" s="261"/>
      <c r="I29" s="261"/>
      <c r="J29" s="17">
        <f>J28</f>
        <v>48301.33</v>
      </c>
    </row>
    <row r="31" spans="2:11" ht="29.25" customHeight="1" x14ac:dyDescent="0.3">
      <c r="C31" s="259" t="s">
        <v>23</v>
      </c>
      <c r="D31" s="259"/>
      <c r="E31" s="18">
        <f>J29</f>
        <v>48301.33</v>
      </c>
      <c r="F31" s="260" t="e">
        <f ca="1">[1]!vextenso(E31)</f>
        <v>#NAME?</v>
      </c>
      <c r="G31" s="260"/>
      <c r="H31" s="260"/>
      <c r="I31" s="260"/>
      <c r="J31" s="260"/>
    </row>
  </sheetData>
  <mergeCells count="20">
    <mergeCell ref="J14:J18"/>
    <mergeCell ref="B1:J1"/>
    <mergeCell ref="C3:G3"/>
    <mergeCell ref="I3:J3"/>
    <mergeCell ref="C4:G4"/>
    <mergeCell ref="I4:J4"/>
    <mergeCell ref="C5:G5"/>
    <mergeCell ref="I5:J5"/>
    <mergeCell ref="C6:J6"/>
    <mergeCell ref="B9:J9"/>
    <mergeCell ref="D11:I11"/>
    <mergeCell ref="D13:I13"/>
    <mergeCell ref="C31:D31"/>
    <mergeCell ref="F31:J31"/>
    <mergeCell ref="D19:I19"/>
    <mergeCell ref="J20:J22"/>
    <mergeCell ref="D23:I23"/>
    <mergeCell ref="J24:J27"/>
    <mergeCell ref="B28:I28"/>
    <mergeCell ref="B29:I29"/>
  </mergeCells>
  <pageMargins left="0.51181102362204722" right="0.51181102362204722" top="1.3779527559055118" bottom="0.78740157480314965" header="0.31496062992125984" footer="0.31496062992125984"/>
  <pageSetup paperSize="9" scale="55" orientation="portrait" r:id="rId1"/>
  <headerFooter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K34"/>
  <sheetViews>
    <sheetView tabSelected="1" view="pageLayout" zoomScale="85" zoomScaleNormal="100" zoomScalePageLayoutView="85" workbookViewId="0">
      <selection activeCell="E16" sqref="E16"/>
    </sheetView>
  </sheetViews>
  <sheetFormatPr defaultRowHeight="14.4" x14ac:dyDescent="0.3"/>
  <cols>
    <col min="1" max="1" width="4.5546875" customWidth="1"/>
    <col min="2" max="2" width="16" customWidth="1"/>
    <col min="4" max="4" width="48.44140625" customWidth="1"/>
    <col min="5" max="5" width="14.44140625" bestFit="1" customWidth="1"/>
    <col min="6" max="6" width="13" customWidth="1"/>
    <col min="7" max="8" width="12.44140625" bestFit="1" customWidth="1"/>
    <col min="9" max="10" width="14.44140625" bestFit="1" customWidth="1"/>
  </cols>
  <sheetData>
    <row r="1" spans="2:10" ht="18.600000000000001" thickBot="1" x14ac:dyDescent="0.4">
      <c r="B1" s="270" t="s">
        <v>24</v>
      </c>
      <c r="C1" s="271"/>
      <c r="D1" s="271"/>
      <c r="E1" s="271"/>
      <c r="F1" s="271"/>
      <c r="G1" s="271"/>
      <c r="H1" s="271"/>
      <c r="I1" s="271"/>
      <c r="J1" s="272"/>
    </row>
    <row r="2" spans="2:10" ht="15.75" thickBot="1" x14ac:dyDescent="0.3">
      <c r="B2" t="s">
        <v>25</v>
      </c>
    </row>
    <row r="3" spans="2:10" ht="15" x14ac:dyDescent="0.25">
      <c r="B3" s="53" t="s">
        <v>27</v>
      </c>
      <c r="C3" s="273" t="str">
        <f>'PLANILHA TRECHO1'!C3:G3</f>
        <v>PROJETO DE ILUMINAÇÃO PÚBLICA - BR 405 - CONJUNTO ABRAÃO LOPES - RN 118</v>
      </c>
      <c r="D3" s="273"/>
      <c r="E3" s="273"/>
      <c r="F3" s="273"/>
      <c r="G3" s="273"/>
      <c r="H3" s="54" t="s">
        <v>28</v>
      </c>
      <c r="I3" s="274">
        <f>'COMPOSIÇÃO DO BDI'!D32</f>
        <v>0.26848338811029815</v>
      </c>
      <c r="J3" s="275"/>
    </row>
    <row r="4" spans="2:10" x14ac:dyDescent="0.3">
      <c r="B4" s="55" t="s">
        <v>26</v>
      </c>
      <c r="C4" s="276" t="s">
        <v>156</v>
      </c>
      <c r="D4" s="276"/>
      <c r="E4" s="276"/>
      <c r="F4" s="276"/>
      <c r="G4" s="276"/>
      <c r="H4" s="51" t="s">
        <v>29</v>
      </c>
      <c r="I4" s="277" t="str">
        <f>'PLANILHA TRECHO1'!I4:J4</f>
        <v>OUTUBRO./2019</v>
      </c>
      <c r="J4" s="278"/>
    </row>
    <row r="5" spans="2:10" x14ac:dyDescent="0.3">
      <c r="B5" s="61" t="s">
        <v>30</v>
      </c>
      <c r="C5" s="267" t="s">
        <v>98</v>
      </c>
      <c r="D5" s="267"/>
      <c r="E5" s="267"/>
      <c r="F5" s="267"/>
      <c r="G5" s="267"/>
      <c r="H5" s="62" t="s">
        <v>31</v>
      </c>
      <c r="I5" s="277" t="str">
        <f>'PLANILHA TRECHO1'!I5:J5</f>
        <v>JUCURUTU/RN</v>
      </c>
      <c r="J5" s="278"/>
    </row>
    <row r="6" spans="2:10" ht="15" thickBot="1" x14ac:dyDescent="0.35">
      <c r="B6" s="56" t="s">
        <v>64</v>
      </c>
      <c r="C6" s="262"/>
      <c r="D6" s="262"/>
      <c r="E6" s="262"/>
      <c r="F6" s="262"/>
      <c r="G6" s="262"/>
      <c r="H6" s="262"/>
      <c r="I6" s="262"/>
      <c r="J6" s="263"/>
    </row>
    <row r="7" spans="2:10" ht="15.75" thickBot="1" x14ac:dyDescent="0.3">
      <c r="B7" s="57"/>
      <c r="C7" s="58"/>
      <c r="D7" s="58"/>
      <c r="E7" s="58"/>
      <c r="F7" s="58"/>
      <c r="G7" s="58"/>
      <c r="H7" s="57"/>
      <c r="I7" s="59"/>
      <c r="J7" s="59"/>
    </row>
    <row r="8" spans="2:10" ht="15.75" hidden="1" thickBot="1" x14ac:dyDescent="0.3">
      <c r="J8" s="73">
        <f>1+(I3/100)*100</f>
        <v>1.2684833881102981</v>
      </c>
    </row>
    <row r="9" spans="2:10" ht="15" thickBot="1" x14ac:dyDescent="0.35">
      <c r="B9" s="264" t="s">
        <v>10</v>
      </c>
      <c r="C9" s="265"/>
      <c r="D9" s="265"/>
      <c r="E9" s="265"/>
      <c r="F9" s="265"/>
      <c r="G9" s="265"/>
      <c r="H9" s="265"/>
      <c r="I9" s="265"/>
      <c r="J9" s="266"/>
    </row>
    <row r="10" spans="2:10" s="1" customFormat="1" ht="43.2" x14ac:dyDescent="0.3">
      <c r="B10" s="60" t="s">
        <v>0</v>
      </c>
      <c r="C10" s="60" t="s">
        <v>1</v>
      </c>
      <c r="D10" s="60" t="s">
        <v>2</v>
      </c>
      <c r="E10" s="60" t="s">
        <v>3</v>
      </c>
      <c r="F10" s="60" t="s">
        <v>4</v>
      </c>
      <c r="G10" s="60" t="s">
        <v>5</v>
      </c>
      <c r="H10" s="60" t="s">
        <v>6</v>
      </c>
      <c r="I10" s="60" t="s">
        <v>7</v>
      </c>
      <c r="J10" s="60" t="s">
        <v>8</v>
      </c>
    </row>
    <row r="11" spans="2:10" x14ac:dyDescent="0.3">
      <c r="B11" s="82"/>
      <c r="C11" s="85">
        <v>1</v>
      </c>
      <c r="D11" s="256" t="s">
        <v>9</v>
      </c>
      <c r="E11" s="256"/>
      <c r="F11" s="256"/>
      <c r="G11" s="256"/>
      <c r="H11" s="256"/>
      <c r="I11" s="256"/>
      <c r="J11" s="12">
        <f>SUM(I12:I12)</f>
        <v>0</v>
      </c>
    </row>
    <row r="12" spans="2:10" s="76" customFormat="1" ht="28.8" x14ac:dyDescent="0.3">
      <c r="B12" s="88" t="s">
        <v>99</v>
      </c>
      <c r="C12" s="89" t="s">
        <v>11</v>
      </c>
      <c r="D12" s="90" t="s">
        <v>77</v>
      </c>
      <c r="E12" s="89" t="s">
        <v>12</v>
      </c>
      <c r="F12" s="91">
        <v>0</v>
      </c>
      <c r="G12" s="92">
        <v>241.25</v>
      </c>
      <c r="H12" s="92">
        <f>G12*J8</f>
        <v>306.02161738160942</v>
      </c>
      <c r="I12" s="93">
        <f>ROUND(F12*H12,2)</f>
        <v>0</v>
      </c>
      <c r="J12" s="214"/>
    </row>
    <row r="13" spans="2:10" x14ac:dyDescent="0.3">
      <c r="B13" s="83"/>
      <c r="C13" s="84">
        <v>2</v>
      </c>
      <c r="D13" s="250" t="s">
        <v>83</v>
      </c>
      <c r="E13" s="251"/>
      <c r="F13" s="251"/>
      <c r="G13" s="251"/>
      <c r="H13" s="251"/>
      <c r="I13" s="252"/>
      <c r="J13" s="74">
        <f>SUM(I14:I19)</f>
        <v>47447.11</v>
      </c>
    </row>
    <row r="14" spans="2:10" ht="26.4" x14ac:dyDescent="0.3">
      <c r="B14" s="87" t="s">
        <v>14</v>
      </c>
      <c r="C14" s="4" t="s">
        <v>13</v>
      </c>
      <c r="D14" s="94" t="s">
        <v>88</v>
      </c>
      <c r="E14" s="4" t="s">
        <v>75</v>
      </c>
      <c r="F14" s="5">
        <v>2</v>
      </c>
      <c r="G14" s="6">
        <f>'COMP 11-400'!F27</f>
        <v>1299.27</v>
      </c>
      <c r="H14" s="6">
        <f>G14*J8</f>
        <v>1648.1024116700671</v>
      </c>
      <c r="I14" s="7">
        <f>ROUND(F14*H14,2)</f>
        <v>3296.2</v>
      </c>
      <c r="J14" s="253"/>
    </row>
    <row r="15" spans="2:10" ht="26.4" x14ac:dyDescent="0.3">
      <c r="B15" s="87" t="s">
        <v>14</v>
      </c>
      <c r="C15" s="4" t="s">
        <v>15</v>
      </c>
      <c r="D15" s="94" t="s">
        <v>89</v>
      </c>
      <c r="E15" s="4" t="s">
        <v>75</v>
      </c>
      <c r="F15" s="5">
        <v>26</v>
      </c>
      <c r="G15" s="6">
        <f>'COMP 9-400'!F27</f>
        <v>1077.27</v>
      </c>
      <c r="H15" s="6">
        <f>G15*J8</f>
        <v>1366.4990995095809</v>
      </c>
      <c r="I15" s="7">
        <f>ROUND(F15*H15,2)</f>
        <v>35528.980000000003</v>
      </c>
      <c r="J15" s="254"/>
    </row>
    <row r="16" spans="2:10" ht="39.6" x14ac:dyDescent="0.3">
      <c r="B16" s="87" t="s">
        <v>14</v>
      </c>
      <c r="C16" s="4" t="s">
        <v>16</v>
      </c>
      <c r="D16" s="94" t="s">
        <v>106</v>
      </c>
      <c r="E16" s="4" t="s">
        <v>75</v>
      </c>
      <c r="F16" s="5">
        <v>2</v>
      </c>
      <c r="G16" s="6">
        <f>'COMP CRUZ'!F27</f>
        <v>127.92999999999999</v>
      </c>
      <c r="H16" s="6">
        <f>G16*J8</f>
        <v>162.27707984095042</v>
      </c>
      <c r="I16" s="7">
        <f>ROUND(F16*H16,2)</f>
        <v>324.55</v>
      </c>
      <c r="J16" s="254"/>
    </row>
    <row r="17" spans="2:11" ht="26.4" x14ac:dyDescent="0.3">
      <c r="B17" s="87" t="s">
        <v>14</v>
      </c>
      <c r="C17" s="4" t="s">
        <v>105</v>
      </c>
      <c r="D17" s="183" t="s">
        <v>174</v>
      </c>
      <c r="E17" s="4" t="s">
        <v>75</v>
      </c>
      <c r="F17" s="5">
        <v>28</v>
      </c>
      <c r="G17" s="6">
        <f>'COMP ESC.MAN'!F25</f>
        <v>42.21</v>
      </c>
      <c r="H17" s="6">
        <f>G17*J8</f>
        <v>53.542683812135685</v>
      </c>
      <c r="I17" s="7">
        <f t="shared" ref="I17:I18" si="0">ROUND(F17*H17,2)</f>
        <v>1499.2</v>
      </c>
      <c r="J17" s="254"/>
    </row>
    <row r="18" spans="2:11" ht="26.4" x14ac:dyDescent="0.3">
      <c r="B18" s="87" t="s">
        <v>14</v>
      </c>
      <c r="C18" s="4" t="s">
        <v>175</v>
      </c>
      <c r="D18" s="183" t="s">
        <v>177</v>
      </c>
      <c r="E18" s="4" t="s">
        <v>75</v>
      </c>
      <c r="F18" s="5">
        <v>10</v>
      </c>
      <c r="G18" s="6">
        <f>'COMP ESC.MEC'!F26</f>
        <v>110.47</v>
      </c>
      <c r="H18" s="6">
        <f>G18*J8</f>
        <v>140.12935988454464</v>
      </c>
      <c r="I18" s="7">
        <f t="shared" si="0"/>
        <v>1401.29</v>
      </c>
      <c r="J18" s="254"/>
    </row>
    <row r="19" spans="2:11" ht="39.6" x14ac:dyDescent="0.3">
      <c r="B19" s="87" t="s">
        <v>14</v>
      </c>
      <c r="C19" s="4" t="s">
        <v>176</v>
      </c>
      <c r="D19" s="183" t="s">
        <v>178</v>
      </c>
      <c r="E19" s="4" t="s">
        <v>75</v>
      </c>
      <c r="F19" s="5">
        <v>10</v>
      </c>
      <c r="G19" s="6">
        <f>CONCRETO!F26</f>
        <v>425.45999999999992</v>
      </c>
      <c r="H19" s="6">
        <f>G19*J8</f>
        <v>539.68894230540741</v>
      </c>
      <c r="I19" s="7">
        <f>ROUND(F19*H19,2)</f>
        <v>5396.89</v>
      </c>
      <c r="J19" s="255"/>
    </row>
    <row r="20" spans="2:11" ht="15" x14ac:dyDescent="0.25">
      <c r="B20" s="82"/>
      <c r="C20" s="85">
        <v>3</v>
      </c>
      <c r="D20" s="256" t="s">
        <v>91</v>
      </c>
      <c r="E20" s="256"/>
      <c r="F20" s="256"/>
      <c r="G20" s="256"/>
      <c r="H20" s="256"/>
      <c r="I20" s="256"/>
      <c r="J20" s="12">
        <f>SUM(I21:I24)</f>
        <v>14911.08</v>
      </c>
    </row>
    <row r="21" spans="2:11" ht="28.8" x14ac:dyDescent="0.3">
      <c r="B21" s="87" t="s">
        <v>14</v>
      </c>
      <c r="C21" s="4" t="s">
        <v>19</v>
      </c>
      <c r="D21" s="8" t="s">
        <v>90</v>
      </c>
      <c r="E21" s="4" t="s">
        <v>86</v>
      </c>
      <c r="F21" s="5">
        <v>1150</v>
      </c>
      <c r="G21" s="6">
        <f>'COMP CABO'!F26</f>
        <v>7.5299999999999994</v>
      </c>
      <c r="H21" s="6">
        <f>G21*J8</f>
        <v>9.5516799124705436</v>
      </c>
      <c r="I21" s="6">
        <f>ROUND(H21*F21,2)</f>
        <v>10984.43</v>
      </c>
      <c r="J21" s="246"/>
    </row>
    <row r="22" spans="2:11" x14ac:dyDescent="0.3">
      <c r="B22" s="4" t="s">
        <v>14</v>
      </c>
      <c r="C22" s="11" t="s">
        <v>20</v>
      </c>
      <c r="D22" s="8" t="s">
        <v>94</v>
      </c>
      <c r="E22" s="4" t="s">
        <v>75</v>
      </c>
      <c r="F22" s="5">
        <v>35</v>
      </c>
      <c r="G22" s="6">
        <f>'COMP EST'!F32</f>
        <v>82.41</v>
      </c>
      <c r="H22" s="6">
        <f>G22*J8</f>
        <v>104.53571601416967</v>
      </c>
      <c r="I22" s="6">
        <f>ROUND(H22*F22,2)</f>
        <v>3658.75</v>
      </c>
      <c r="J22" s="246"/>
    </row>
    <row r="23" spans="2:11" ht="57.6" customHeight="1" x14ac:dyDescent="0.3">
      <c r="B23" s="87" t="s">
        <v>102</v>
      </c>
      <c r="C23" s="11" t="s">
        <v>72</v>
      </c>
      <c r="D23" s="86" t="s">
        <v>101</v>
      </c>
      <c r="E23" s="4" t="s">
        <v>86</v>
      </c>
      <c r="F23" s="5">
        <v>40</v>
      </c>
      <c r="G23" s="6">
        <v>5.28</v>
      </c>
      <c r="H23" s="6">
        <f>G23*J8</f>
        <v>6.6975922892223743</v>
      </c>
      <c r="I23" s="6">
        <f>ROUND(H23*F23,2)</f>
        <v>267.89999999999998</v>
      </c>
      <c r="J23" s="246"/>
    </row>
    <row r="24" spans="2:11" x14ac:dyDescent="0.3">
      <c r="B24" s="87"/>
      <c r="C24" s="11"/>
      <c r="D24" s="8"/>
      <c r="E24" s="4"/>
      <c r="F24" s="4"/>
      <c r="G24" s="6"/>
      <c r="H24" s="6">
        <f>G24*J8</f>
        <v>0</v>
      </c>
      <c r="I24" s="6">
        <f>ROUND(H24*F24,2)</f>
        <v>0</v>
      </c>
      <c r="J24" s="246"/>
    </row>
    <row r="25" spans="2:11" x14ac:dyDescent="0.3">
      <c r="B25" s="3"/>
      <c r="C25" s="9">
        <v>4</v>
      </c>
      <c r="D25" s="257" t="s">
        <v>84</v>
      </c>
      <c r="E25" s="258"/>
      <c r="F25" s="258"/>
      <c r="G25" s="258"/>
      <c r="H25" s="258"/>
      <c r="I25" s="258"/>
      <c r="J25" s="13">
        <f>SUM(I26:I30)</f>
        <v>35928.33</v>
      </c>
    </row>
    <row r="26" spans="2:11" ht="54.6" customHeight="1" x14ac:dyDescent="0.3">
      <c r="B26" s="14" t="s">
        <v>14</v>
      </c>
      <c r="C26" s="11" t="s">
        <v>73</v>
      </c>
      <c r="D26" s="10" t="s">
        <v>139</v>
      </c>
      <c r="E26" s="11" t="s">
        <v>75</v>
      </c>
      <c r="F26" s="5">
        <v>28</v>
      </c>
      <c r="G26" s="15">
        <f>'COMP LUM'!F27</f>
        <v>666.3599999999999</v>
      </c>
      <c r="H26" s="16">
        <f>G26*J8</f>
        <v>845.26659050117814</v>
      </c>
      <c r="I26" s="6">
        <f>ROUND(H26*F26,2)</f>
        <v>23667.46</v>
      </c>
      <c r="J26" s="246"/>
      <c r="K26">
        <v>660</v>
      </c>
    </row>
    <row r="27" spans="2:11" ht="43.2" x14ac:dyDescent="0.3">
      <c r="B27" s="14" t="s">
        <v>14</v>
      </c>
      <c r="C27" s="11" t="s">
        <v>74</v>
      </c>
      <c r="D27" s="10" t="s">
        <v>93</v>
      </c>
      <c r="E27" s="11" t="s">
        <v>75</v>
      </c>
      <c r="F27" s="5">
        <v>28</v>
      </c>
      <c r="G27" s="15">
        <f>'COMP BRACO'!F27</f>
        <v>123.97</v>
      </c>
      <c r="H27" s="16">
        <f>G27*J8</f>
        <v>157.25388562403367</v>
      </c>
      <c r="I27" s="6">
        <f>ROUND(H27*F27,2)</f>
        <v>4403.1099999999997</v>
      </c>
      <c r="J27" s="246"/>
    </row>
    <row r="28" spans="2:11" ht="28.8" x14ac:dyDescent="0.3">
      <c r="B28" s="14" t="s">
        <v>14</v>
      </c>
      <c r="C28" s="11" t="s">
        <v>78</v>
      </c>
      <c r="D28" s="10" t="s">
        <v>103</v>
      </c>
      <c r="E28" s="11" t="s">
        <v>75</v>
      </c>
      <c r="F28" s="5">
        <v>1</v>
      </c>
      <c r="G28" s="15">
        <f>'COMP MED'!F40</f>
        <v>1052.3700000000001</v>
      </c>
      <c r="H28" s="16">
        <f>G28*J8</f>
        <v>1334.9138631456347</v>
      </c>
      <c r="I28" s="6">
        <f>ROUND(H28*F28,2)</f>
        <v>1334.91</v>
      </c>
      <c r="J28" s="246"/>
    </row>
    <row r="29" spans="2:11" ht="28.8" x14ac:dyDescent="0.3">
      <c r="B29" s="88" t="s">
        <v>100</v>
      </c>
      <c r="C29" s="11" t="s">
        <v>79</v>
      </c>
      <c r="D29" s="10" t="s">
        <v>107</v>
      </c>
      <c r="E29" s="11" t="s">
        <v>75</v>
      </c>
      <c r="F29" s="5">
        <v>4</v>
      </c>
      <c r="G29" s="15">
        <v>230.82</v>
      </c>
      <c r="H29" s="16">
        <f>G29*J8</f>
        <v>292.79133564361899</v>
      </c>
      <c r="I29" s="6">
        <f>ROUND(H29*F29,2)</f>
        <v>1171.17</v>
      </c>
      <c r="J29" s="246"/>
    </row>
    <row r="30" spans="2:11" ht="28.8" x14ac:dyDescent="0.3">
      <c r="B30" s="14" t="s">
        <v>14</v>
      </c>
      <c r="C30" s="11" t="s">
        <v>80</v>
      </c>
      <c r="D30" s="10" t="s">
        <v>162</v>
      </c>
      <c r="E30" s="11" t="s">
        <v>75</v>
      </c>
      <c r="F30" s="5">
        <v>4</v>
      </c>
      <c r="G30" s="15">
        <f>'COMP REF1000'!F30</f>
        <v>1054.74</v>
      </c>
      <c r="H30" s="16">
        <f>G30*J8</f>
        <v>1337.920168775456</v>
      </c>
      <c r="I30" s="6">
        <f>ROUND(H30*F30,2)</f>
        <v>5351.68</v>
      </c>
      <c r="J30" s="246"/>
    </row>
    <row r="31" spans="2:11" ht="15" x14ac:dyDescent="0.25">
      <c r="B31" s="247" t="s">
        <v>21</v>
      </c>
      <c r="C31" s="247"/>
      <c r="D31" s="247"/>
      <c r="E31" s="247"/>
      <c r="F31" s="247"/>
      <c r="G31" s="247"/>
      <c r="H31" s="247"/>
      <c r="I31" s="247"/>
      <c r="J31" s="13">
        <f>J11+J13+J20+J25</f>
        <v>98286.52</v>
      </c>
    </row>
    <row r="32" spans="2:11" ht="15" x14ac:dyDescent="0.25">
      <c r="B32" s="261" t="s">
        <v>22</v>
      </c>
      <c r="C32" s="261"/>
      <c r="D32" s="261"/>
      <c r="E32" s="261"/>
      <c r="F32" s="261"/>
      <c r="G32" s="261"/>
      <c r="H32" s="261"/>
      <c r="I32" s="261"/>
      <c r="J32" s="17">
        <f>J31</f>
        <v>98286.52</v>
      </c>
    </row>
    <row r="34" spans="3:10" ht="29.25" customHeight="1" x14ac:dyDescent="0.3">
      <c r="C34" s="259" t="s">
        <v>23</v>
      </c>
      <c r="D34" s="259"/>
      <c r="E34" s="18">
        <f>J32</f>
        <v>98286.52</v>
      </c>
      <c r="F34" s="260" t="e">
        <f ca="1">[1]!vextenso(E34)</f>
        <v>#NAME?</v>
      </c>
      <c r="G34" s="260"/>
      <c r="H34" s="260"/>
      <c r="I34" s="260"/>
      <c r="J34" s="260"/>
    </row>
  </sheetData>
  <mergeCells count="20">
    <mergeCell ref="C5:G5"/>
    <mergeCell ref="I5:J5"/>
    <mergeCell ref="B1:J1"/>
    <mergeCell ref="C3:G3"/>
    <mergeCell ref="I3:J3"/>
    <mergeCell ref="C4:G4"/>
    <mergeCell ref="I4:J4"/>
    <mergeCell ref="C6:J6"/>
    <mergeCell ref="B9:J9"/>
    <mergeCell ref="D11:I11"/>
    <mergeCell ref="D13:I13"/>
    <mergeCell ref="C34:D34"/>
    <mergeCell ref="F34:J34"/>
    <mergeCell ref="J14:J19"/>
    <mergeCell ref="D20:I20"/>
    <mergeCell ref="J21:J24"/>
    <mergeCell ref="D25:I25"/>
    <mergeCell ref="J26:J30"/>
    <mergeCell ref="B31:I31"/>
    <mergeCell ref="B32:I32"/>
  </mergeCells>
  <pageMargins left="0.51181102362204722" right="0.51181102362204722" top="1.3779527559055118" bottom="0.78740157480314965" header="0.31496062992125984" footer="0.31496062992125984"/>
  <pageSetup paperSize="9" scale="55" orientation="portrait" r:id="rId1"/>
  <headerFooter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0"/>
  <sheetViews>
    <sheetView view="pageLayout" topLeftCell="A25" zoomScale="85" zoomScaleNormal="100" zoomScalePageLayoutView="85" workbookViewId="0">
      <selection activeCell="E28" sqref="E28"/>
    </sheetView>
  </sheetViews>
  <sheetFormatPr defaultRowHeight="14.4" x14ac:dyDescent="0.3"/>
  <cols>
    <col min="1" max="1" width="10.88671875" bestFit="1" customWidth="1"/>
    <col min="2" max="2" width="46.5546875" bestFit="1" customWidth="1"/>
    <col min="4" max="4" width="14.44140625" bestFit="1" customWidth="1"/>
    <col min="5" max="5" width="8" bestFit="1" customWidth="1"/>
    <col min="6" max="6" width="11.44140625" bestFit="1" customWidth="1"/>
    <col min="7" max="7" width="14.44140625" bestFit="1" customWidth="1"/>
    <col min="8" max="9" width="11.44140625" bestFit="1" customWidth="1"/>
    <col min="10" max="10" width="14.44140625" bestFit="1" customWidth="1"/>
  </cols>
  <sheetData>
    <row r="1" spans="1:10" ht="18.600000000000001" thickBot="1" x14ac:dyDescent="0.4">
      <c r="A1" s="279" t="s">
        <v>152</v>
      </c>
      <c r="B1" s="280"/>
      <c r="C1" s="280"/>
      <c r="D1" s="280"/>
      <c r="E1" s="280"/>
      <c r="F1" s="280"/>
      <c r="G1" s="280"/>
      <c r="H1" s="280"/>
      <c r="I1" s="280"/>
      <c r="J1" s="281"/>
    </row>
    <row r="2" spans="1:10" ht="15.75" thickBot="1" x14ac:dyDescent="0.3"/>
    <row r="3" spans="1:10" ht="15" x14ac:dyDescent="0.25">
      <c r="A3" s="53" t="s">
        <v>27</v>
      </c>
      <c r="B3" s="273" t="str">
        <f>'PLANILHA TRECHO1'!C3</f>
        <v>PROJETO DE ILUMINAÇÃO PÚBLICA - BR 405 - CONJUNTO ABRAÃO LOPES - RN 118</v>
      </c>
      <c r="C3" s="273"/>
      <c r="D3" s="273"/>
      <c r="E3" s="273"/>
      <c r="F3" s="273"/>
      <c r="G3" s="273"/>
      <c r="H3" s="54" t="s">
        <v>28</v>
      </c>
      <c r="I3" s="282">
        <f>'PLANILHA TRECHO1'!I3</f>
        <v>0.26848338811029815</v>
      </c>
      <c r="J3" s="283"/>
    </row>
    <row r="4" spans="1:10" x14ac:dyDescent="0.3">
      <c r="A4" s="55" t="s">
        <v>26</v>
      </c>
      <c r="B4" s="276" t="s">
        <v>157</v>
      </c>
      <c r="C4" s="276"/>
      <c r="D4" s="276"/>
      <c r="E4" s="276"/>
      <c r="F4" s="276"/>
      <c r="G4" s="276"/>
      <c r="H4" s="51" t="s">
        <v>29</v>
      </c>
      <c r="I4" s="277" t="str">
        <f>'PLANILHA TRECHO1'!I4</f>
        <v>OUTUBRO./2019</v>
      </c>
      <c r="J4" s="278"/>
    </row>
    <row r="5" spans="1:10" x14ac:dyDescent="0.3">
      <c r="A5" s="55" t="s">
        <v>30</v>
      </c>
      <c r="B5" s="276" t="s">
        <v>158</v>
      </c>
      <c r="C5" s="276"/>
      <c r="D5" s="276"/>
      <c r="E5" s="276"/>
      <c r="F5" s="276"/>
      <c r="G5" s="276"/>
      <c r="H5" s="51" t="s">
        <v>31</v>
      </c>
      <c r="I5" s="246" t="str">
        <f>'PLANILHA TRECHO1'!I5</f>
        <v>JUCURUTU/RN</v>
      </c>
      <c r="J5" s="284"/>
    </row>
    <row r="6" spans="1:10" ht="15" thickBot="1" x14ac:dyDescent="0.35">
      <c r="A6" s="56" t="s">
        <v>64</v>
      </c>
      <c r="B6" s="262">
        <f>'PLANILHA TRECHO1'!C6</f>
        <v>0</v>
      </c>
      <c r="C6" s="262"/>
      <c r="D6" s="262"/>
      <c r="E6" s="262"/>
      <c r="F6" s="262"/>
      <c r="G6" s="262"/>
      <c r="H6" s="262"/>
      <c r="I6" s="262"/>
      <c r="J6" s="263"/>
    </row>
    <row r="7" spans="1:10" ht="15.75" thickBot="1" x14ac:dyDescent="0.3"/>
    <row r="8" spans="1:10" s="2" customFormat="1" x14ac:dyDescent="0.3">
      <c r="A8" s="79" t="s">
        <v>1</v>
      </c>
      <c r="B8" s="80" t="s">
        <v>2</v>
      </c>
      <c r="C8" s="80" t="s">
        <v>66</v>
      </c>
      <c r="D8" s="80" t="s">
        <v>65</v>
      </c>
      <c r="E8" s="80" t="s">
        <v>66</v>
      </c>
      <c r="F8" s="80" t="s">
        <v>69</v>
      </c>
      <c r="G8" s="80" t="s">
        <v>70</v>
      </c>
      <c r="H8" s="80" t="s">
        <v>66</v>
      </c>
      <c r="I8" s="80" t="s">
        <v>69</v>
      </c>
      <c r="J8" s="81" t="s">
        <v>71</v>
      </c>
    </row>
    <row r="9" spans="1:10" ht="15" x14ac:dyDescent="0.25">
      <c r="A9" s="77">
        <v>1</v>
      </c>
      <c r="B9" s="52" t="str">
        <f>'PLANILHA TRECHO1'!D11</f>
        <v>SERVIÇOS PRELIMINARES</v>
      </c>
      <c r="C9" s="64">
        <v>1</v>
      </c>
      <c r="D9" s="65">
        <f>'PLANILHA GERAL'!J13</f>
        <v>1836.13</v>
      </c>
      <c r="E9" s="64">
        <f>C9*1</f>
        <v>1</v>
      </c>
      <c r="F9" s="64">
        <f>E9</f>
        <v>1</v>
      </c>
      <c r="G9" s="65">
        <f>D9*1</f>
        <v>1836.13</v>
      </c>
      <c r="H9" s="64">
        <f>C9*0</f>
        <v>0</v>
      </c>
      <c r="I9" s="64">
        <f>F9+H9</f>
        <v>1</v>
      </c>
      <c r="J9" s="65">
        <f>D9*0</f>
        <v>0</v>
      </c>
    </row>
    <row r="10" spans="1:10" ht="15" x14ac:dyDescent="0.25">
      <c r="A10" s="77">
        <v>2</v>
      </c>
      <c r="B10" s="52" t="str">
        <f>'PLANILHA GERAL'!B14:J14</f>
        <v>TRECHO 01</v>
      </c>
      <c r="C10" s="64">
        <v>1</v>
      </c>
      <c r="D10" s="65">
        <f>'PLANILHA GERAL'!J29</f>
        <v>138768.32999999999</v>
      </c>
      <c r="E10" s="64">
        <f>C10*0.5</f>
        <v>0.5</v>
      </c>
      <c r="F10" s="64">
        <f>E10</f>
        <v>0.5</v>
      </c>
      <c r="G10" s="65">
        <f>D10*0.5</f>
        <v>69384.164999999994</v>
      </c>
      <c r="H10" s="64">
        <f>C10*0.5</f>
        <v>0.5</v>
      </c>
      <c r="I10" s="64">
        <f>F10+H10</f>
        <v>1</v>
      </c>
      <c r="J10" s="65">
        <f>D10*0.5</f>
        <v>69384.164999999994</v>
      </c>
    </row>
    <row r="11" spans="1:10" ht="15" x14ac:dyDescent="0.25">
      <c r="A11" s="77">
        <v>3</v>
      </c>
      <c r="B11" s="52" t="str">
        <f>'PLANILHA GERAL'!B30:J30</f>
        <v>TRECHO 02</v>
      </c>
      <c r="C11" s="64">
        <v>1</v>
      </c>
      <c r="D11" s="65">
        <f>'PLANILHA GERAL'!J44</f>
        <v>48301.33</v>
      </c>
      <c r="E11" s="64">
        <f t="shared" ref="E11:E12" si="0">C11*0.5</f>
        <v>0.5</v>
      </c>
      <c r="F11" s="64">
        <f>E11</f>
        <v>0.5</v>
      </c>
      <c r="G11" s="65">
        <f t="shared" ref="G11:G12" si="1">D11*0.5</f>
        <v>24150.665000000001</v>
      </c>
      <c r="H11" s="64">
        <f t="shared" ref="H11:H12" si="2">C11*0.5</f>
        <v>0.5</v>
      </c>
      <c r="I11" s="64">
        <f>F11+H11</f>
        <v>1</v>
      </c>
      <c r="J11" s="65">
        <f t="shared" ref="J11:J12" si="3">D11*0.5</f>
        <v>24150.665000000001</v>
      </c>
    </row>
    <row r="12" spans="1:10" ht="15" x14ac:dyDescent="0.25">
      <c r="A12" s="77">
        <v>4</v>
      </c>
      <c r="B12" s="52" t="str">
        <f>'PLANILHA GERAL'!B45:J45</f>
        <v>TRECHO 03</v>
      </c>
      <c r="C12" s="64">
        <v>1</v>
      </c>
      <c r="D12" s="65">
        <f>'PLANILHA GERAL'!J63</f>
        <v>98286.52</v>
      </c>
      <c r="E12" s="64">
        <f t="shared" si="0"/>
        <v>0.5</v>
      </c>
      <c r="F12" s="64">
        <f>E12</f>
        <v>0.5</v>
      </c>
      <c r="G12" s="65">
        <f t="shared" si="1"/>
        <v>49143.26</v>
      </c>
      <c r="H12" s="64">
        <f t="shared" si="2"/>
        <v>0.5</v>
      </c>
      <c r="I12" s="64">
        <f>H12+F12</f>
        <v>1</v>
      </c>
      <c r="J12" s="65">
        <f t="shared" si="3"/>
        <v>49143.26</v>
      </c>
    </row>
    <row r="13" spans="1:10" ht="15" x14ac:dyDescent="0.25">
      <c r="A13" s="285"/>
      <c r="B13" s="286"/>
      <c r="C13" s="286"/>
      <c r="D13" s="286"/>
      <c r="E13" s="286"/>
      <c r="F13" s="286"/>
      <c r="G13" s="286"/>
      <c r="H13" s="286"/>
      <c r="I13" s="286"/>
      <c r="J13" s="287"/>
    </row>
    <row r="14" spans="1:10" x14ac:dyDescent="0.3">
      <c r="A14" s="288" t="s">
        <v>67</v>
      </c>
      <c r="B14" s="288"/>
      <c r="C14" s="215"/>
      <c r="D14" s="63">
        <f>SUM(D9:D12)</f>
        <v>287192.31</v>
      </c>
      <c r="E14" s="215"/>
      <c r="F14" s="215"/>
      <c r="G14" s="63">
        <f>SUM(G9:G12)</f>
        <v>144514.22</v>
      </c>
      <c r="H14" s="215"/>
      <c r="I14" s="215"/>
      <c r="J14" s="63">
        <f>SUM(J9:J12)</f>
        <v>142678.09</v>
      </c>
    </row>
    <row r="15" spans="1:10" x14ac:dyDescent="0.3">
      <c r="A15" s="288" t="s">
        <v>68</v>
      </c>
      <c r="B15" s="288"/>
      <c r="C15" s="215"/>
      <c r="D15" s="51"/>
      <c r="E15" s="215"/>
      <c r="F15" s="215"/>
      <c r="G15" s="63">
        <f>G14</f>
        <v>144514.22</v>
      </c>
      <c r="H15" s="215"/>
      <c r="I15" s="215"/>
      <c r="J15" s="63">
        <f>J14+G15</f>
        <v>287192.31</v>
      </c>
    </row>
    <row r="16" spans="1:10" ht="15" x14ac:dyDescent="0.25">
      <c r="D16" s="174"/>
      <c r="J16" s="174"/>
    </row>
    <row r="17" spans="4:10" ht="15" x14ac:dyDescent="0.25">
      <c r="J17" s="174"/>
    </row>
    <row r="18" spans="4:10" ht="15" x14ac:dyDescent="0.25">
      <c r="D18" s="174"/>
    </row>
    <row r="19" spans="4:10" ht="15" x14ac:dyDescent="0.25">
      <c r="D19" s="174"/>
      <c r="J19" s="174"/>
    </row>
    <row r="20" spans="4:10" ht="15" x14ac:dyDescent="0.25">
      <c r="J20" s="174"/>
    </row>
  </sheetData>
  <mergeCells count="14">
    <mergeCell ref="H14:I15"/>
    <mergeCell ref="E14:F15"/>
    <mergeCell ref="A13:J13"/>
    <mergeCell ref="C14:C15"/>
    <mergeCell ref="A14:B14"/>
    <mergeCell ref="A15:B15"/>
    <mergeCell ref="A1:J1"/>
    <mergeCell ref="I3:J3"/>
    <mergeCell ref="I4:J4"/>
    <mergeCell ref="I5:J5"/>
    <mergeCell ref="B6:J6"/>
    <mergeCell ref="B5:G5"/>
    <mergeCell ref="B4:G4"/>
    <mergeCell ref="B3:G3"/>
  </mergeCells>
  <pageMargins left="0.51181102362204722" right="0.51181102362204722" top="1.7395833333333333" bottom="0.78740157480314965" header="0.31496062992125984" footer="0.31496062992125984"/>
  <pageSetup paperSize="9" scale="85" orientation="landscape" r:id="rId1"/>
  <headerFooter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9"/>
  <sheetViews>
    <sheetView showGridLines="0" showZeros="0" view="pageLayout" topLeftCell="A30" zoomScaleNormal="100" workbookViewId="0">
      <selection sqref="A1:F30"/>
    </sheetView>
  </sheetViews>
  <sheetFormatPr defaultColWidth="11.44140625" defaultRowHeight="13.2" x14ac:dyDescent="0.25"/>
  <cols>
    <col min="1" max="1" width="8.44140625" style="97" customWidth="1"/>
    <col min="2" max="2" width="42.5546875" style="97" customWidth="1"/>
    <col min="3" max="3" width="13.5546875" style="97" customWidth="1"/>
    <col min="4" max="256" width="11.44140625" style="97"/>
    <col min="257" max="257" width="8.44140625" style="97" customWidth="1"/>
    <col min="258" max="258" width="42.5546875" style="97" customWidth="1"/>
    <col min="259" max="259" width="13.5546875" style="97" customWidth="1"/>
    <col min="260" max="512" width="11.44140625" style="97"/>
    <col min="513" max="513" width="8.44140625" style="97" customWidth="1"/>
    <col min="514" max="514" width="42.5546875" style="97" customWidth="1"/>
    <col min="515" max="515" width="13.5546875" style="97" customWidth="1"/>
    <col min="516" max="768" width="11.44140625" style="97"/>
    <col min="769" max="769" width="8.44140625" style="97" customWidth="1"/>
    <col min="770" max="770" width="42.5546875" style="97" customWidth="1"/>
    <col min="771" max="771" width="13.5546875" style="97" customWidth="1"/>
    <col min="772" max="1024" width="11.44140625" style="97"/>
    <col min="1025" max="1025" width="8.44140625" style="97" customWidth="1"/>
    <col min="1026" max="1026" width="42.5546875" style="97" customWidth="1"/>
    <col min="1027" max="1027" width="13.5546875" style="97" customWidth="1"/>
    <col min="1028" max="1280" width="11.44140625" style="97"/>
    <col min="1281" max="1281" width="8.44140625" style="97" customWidth="1"/>
    <col min="1282" max="1282" width="42.5546875" style="97" customWidth="1"/>
    <col min="1283" max="1283" width="13.5546875" style="97" customWidth="1"/>
    <col min="1284" max="1536" width="11.44140625" style="97"/>
    <col min="1537" max="1537" width="8.44140625" style="97" customWidth="1"/>
    <col min="1538" max="1538" width="42.5546875" style="97" customWidth="1"/>
    <col min="1539" max="1539" width="13.5546875" style="97" customWidth="1"/>
    <col min="1540" max="1792" width="11.44140625" style="97"/>
    <col min="1793" max="1793" width="8.44140625" style="97" customWidth="1"/>
    <col min="1794" max="1794" width="42.5546875" style="97" customWidth="1"/>
    <col min="1795" max="1795" width="13.5546875" style="97" customWidth="1"/>
    <col min="1796" max="2048" width="11.44140625" style="97"/>
    <col min="2049" max="2049" width="8.44140625" style="97" customWidth="1"/>
    <col min="2050" max="2050" width="42.5546875" style="97" customWidth="1"/>
    <col min="2051" max="2051" width="13.5546875" style="97" customWidth="1"/>
    <col min="2052" max="2304" width="11.44140625" style="97"/>
    <col min="2305" max="2305" width="8.44140625" style="97" customWidth="1"/>
    <col min="2306" max="2306" width="42.5546875" style="97" customWidth="1"/>
    <col min="2307" max="2307" width="13.5546875" style="97" customWidth="1"/>
    <col min="2308" max="2560" width="11.44140625" style="97"/>
    <col min="2561" max="2561" width="8.44140625" style="97" customWidth="1"/>
    <col min="2562" max="2562" width="42.5546875" style="97" customWidth="1"/>
    <col min="2563" max="2563" width="13.5546875" style="97" customWidth="1"/>
    <col min="2564" max="2816" width="11.44140625" style="97"/>
    <col min="2817" max="2817" width="8.44140625" style="97" customWidth="1"/>
    <col min="2818" max="2818" width="42.5546875" style="97" customWidth="1"/>
    <col min="2819" max="2819" width="13.5546875" style="97" customWidth="1"/>
    <col min="2820" max="3072" width="11.44140625" style="97"/>
    <col min="3073" max="3073" width="8.44140625" style="97" customWidth="1"/>
    <col min="3074" max="3074" width="42.5546875" style="97" customWidth="1"/>
    <col min="3075" max="3075" width="13.5546875" style="97" customWidth="1"/>
    <col min="3076" max="3328" width="11.44140625" style="97"/>
    <col min="3329" max="3329" width="8.44140625" style="97" customWidth="1"/>
    <col min="3330" max="3330" width="42.5546875" style="97" customWidth="1"/>
    <col min="3331" max="3331" width="13.5546875" style="97" customWidth="1"/>
    <col min="3332" max="3584" width="11.44140625" style="97"/>
    <col min="3585" max="3585" width="8.44140625" style="97" customWidth="1"/>
    <col min="3586" max="3586" width="42.5546875" style="97" customWidth="1"/>
    <col min="3587" max="3587" width="13.5546875" style="97" customWidth="1"/>
    <col min="3588" max="3840" width="11.44140625" style="97"/>
    <col min="3841" max="3841" width="8.44140625" style="97" customWidth="1"/>
    <col min="3842" max="3842" width="42.5546875" style="97" customWidth="1"/>
    <col min="3843" max="3843" width="13.5546875" style="97" customWidth="1"/>
    <col min="3844" max="4096" width="11.44140625" style="97"/>
    <col min="4097" max="4097" width="8.44140625" style="97" customWidth="1"/>
    <col min="4098" max="4098" width="42.5546875" style="97" customWidth="1"/>
    <col min="4099" max="4099" width="13.5546875" style="97" customWidth="1"/>
    <col min="4100" max="4352" width="11.44140625" style="97"/>
    <col min="4353" max="4353" width="8.44140625" style="97" customWidth="1"/>
    <col min="4354" max="4354" width="42.5546875" style="97" customWidth="1"/>
    <col min="4355" max="4355" width="13.5546875" style="97" customWidth="1"/>
    <col min="4356" max="4608" width="11.44140625" style="97"/>
    <col min="4609" max="4609" width="8.44140625" style="97" customWidth="1"/>
    <col min="4610" max="4610" width="42.5546875" style="97" customWidth="1"/>
    <col min="4611" max="4611" width="13.5546875" style="97" customWidth="1"/>
    <col min="4612" max="4864" width="11.44140625" style="97"/>
    <col min="4865" max="4865" width="8.44140625" style="97" customWidth="1"/>
    <col min="4866" max="4866" width="42.5546875" style="97" customWidth="1"/>
    <col min="4867" max="4867" width="13.5546875" style="97" customWidth="1"/>
    <col min="4868" max="5120" width="11.44140625" style="97"/>
    <col min="5121" max="5121" width="8.44140625" style="97" customWidth="1"/>
    <col min="5122" max="5122" width="42.5546875" style="97" customWidth="1"/>
    <col min="5123" max="5123" width="13.5546875" style="97" customWidth="1"/>
    <col min="5124" max="5376" width="11.44140625" style="97"/>
    <col min="5377" max="5377" width="8.44140625" style="97" customWidth="1"/>
    <col min="5378" max="5378" width="42.5546875" style="97" customWidth="1"/>
    <col min="5379" max="5379" width="13.5546875" style="97" customWidth="1"/>
    <col min="5380" max="5632" width="11.44140625" style="97"/>
    <col min="5633" max="5633" width="8.44140625" style="97" customWidth="1"/>
    <col min="5634" max="5634" width="42.5546875" style="97" customWidth="1"/>
    <col min="5635" max="5635" width="13.5546875" style="97" customWidth="1"/>
    <col min="5636" max="5888" width="11.44140625" style="97"/>
    <col min="5889" max="5889" width="8.44140625" style="97" customWidth="1"/>
    <col min="5890" max="5890" width="42.5546875" style="97" customWidth="1"/>
    <col min="5891" max="5891" width="13.5546875" style="97" customWidth="1"/>
    <col min="5892" max="6144" width="11.44140625" style="97"/>
    <col min="6145" max="6145" width="8.44140625" style="97" customWidth="1"/>
    <col min="6146" max="6146" width="42.5546875" style="97" customWidth="1"/>
    <col min="6147" max="6147" width="13.5546875" style="97" customWidth="1"/>
    <col min="6148" max="6400" width="11.44140625" style="97"/>
    <col min="6401" max="6401" width="8.44140625" style="97" customWidth="1"/>
    <col min="6402" max="6402" width="42.5546875" style="97" customWidth="1"/>
    <col min="6403" max="6403" width="13.5546875" style="97" customWidth="1"/>
    <col min="6404" max="6656" width="11.44140625" style="97"/>
    <col min="6657" max="6657" width="8.44140625" style="97" customWidth="1"/>
    <col min="6658" max="6658" width="42.5546875" style="97" customWidth="1"/>
    <col min="6659" max="6659" width="13.5546875" style="97" customWidth="1"/>
    <col min="6660" max="6912" width="11.44140625" style="97"/>
    <col min="6913" max="6913" width="8.44140625" style="97" customWidth="1"/>
    <col min="6914" max="6914" width="42.5546875" style="97" customWidth="1"/>
    <col min="6915" max="6915" width="13.5546875" style="97" customWidth="1"/>
    <col min="6916" max="7168" width="11.44140625" style="97"/>
    <col min="7169" max="7169" width="8.44140625" style="97" customWidth="1"/>
    <col min="7170" max="7170" width="42.5546875" style="97" customWidth="1"/>
    <col min="7171" max="7171" width="13.5546875" style="97" customWidth="1"/>
    <col min="7172" max="7424" width="11.44140625" style="97"/>
    <col min="7425" max="7425" width="8.44140625" style="97" customWidth="1"/>
    <col min="7426" max="7426" width="42.5546875" style="97" customWidth="1"/>
    <col min="7427" max="7427" width="13.5546875" style="97" customWidth="1"/>
    <col min="7428" max="7680" width="11.44140625" style="97"/>
    <col min="7681" max="7681" width="8.44140625" style="97" customWidth="1"/>
    <col min="7682" max="7682" width="42.5546875" style="97" customWidth="1"/>
    <col min="7683" max="7683" width="13.5546875" style="97" customWidth="1"/>
    <col min="7684" max="7936" width="11.44140625" style="97"/>
    <col min="7937" max="7937" width="8.44140625" style="97" customWidth="1"/>
    <col min="7938" max="7938" width="42.5546875" style="97" customWidth="1"/>
    <col min="7939" max="7939" width="13.5546875" style="97" customWidth="1"/>
    <col min="7940" max="8192" width="11.44140625" style="97"/>
    <col min="8193" max="8193" width="8.44140625" style="97" customWidth="1"/>
    <col min="8194" max="8194" width="42.5546875" style="97" customWidth="1"/>
    <col min="8195" max="8195" width="13.5546875" style="97" customWidth="1"/>
    <col min="8196" max="8448" width="11.44140625" style="97"/>
    <col min="8449" max="8449" width="8.44140625" style="97" customWidth="1"/>
    <col min="8450" max="8450" width="42.5546875" style="97" customWidth="1"/>
    <col min="8451" max="8451" width="13.5546875" style="97" customWidth="1"/>
    <col min="8452" max="8704" width="11.44140625" style="97"/>
    <col min="8705" max="8705" width="8.44140625" style="97" customWidth="1"/>
    <col min="8706" max="8706" width="42.5546875" style="97" customWidth="1"/>
    <col min="8707" max="8707" width="13.5546875" style="97" customWidth="1"/>
    <col min="8708" max="8960" width="11.44140625" style="97"/>
    <col min="8961" max="8961" width="8.44140625" style="97" customWidth="1"/>
    <col min="8962" max="8962" width="42.5546875" style="97" customWidth="1"/>
    <col min="8963" max="8963" width="13.5546875" style="97" customWidth="1"/>
    <col min="8964" max="9216" width="11.44140625" style="97"/>
    <col min="9217" max="9217" width="8.44140625" style="97" customWidth="1"/>
    <col min="9218" max="9218" width="42.5546875" style="97" customWidth="1"/>
    <col min="9219" max="9219" width="13.5546875" style="97" customWidth="1"/>
    <col min="9220" max="9472" width="11.44140625" style="97"/>
    <col min="9473" max="9473" width="8.44140625" style="97" customWidth="1"/>
    <col min="9474" max="9474" width="42.5546875" style="97" customWidth="1"/>
    <col min="9475" max="9475" width="13.5546875" style="97" customWidth="1"/>
    <col min="9476" max="9728" width="11.44140625" style="97"/>
    <col min="9729" max="9729" width="8.44140625" style="97" customWidth="1"/>
    <col min="9730" max="9730" width="42.5546875" style="97" customWidth="1"/>
    <col min="9731" max="9731" width="13.5546875" style="97" customWidth="1"/>
    <col min="9732" max="9984" width="11.44140625" style="97"/>
    <col min="9985" max="9985" width="8.44140625" style="97" customWidth="1"/>
    <col min="9986" max="9986" width="42.5546875" style="97" customWidth="1"/>
    <col min="9987" max="9987" width="13.5546875" style="97" customWidth="1"/>
    <col min="9988" max="10240" width="11.44140625" style="97"/>
    <col min="10241" max="10241" width="8.44140625" style="97" customWidth="1"/>
    <col min="10242" max="10242" width="42.5546875" style="97" customWidth="1"/>
    <col min="10243" max="10243" width="13.5546875" style="97" customWidth="1"/>
    <col min="10244" max="10496" width="11.44140625" style="97"/>
    <col min="10497" max="10497" width="8.44140625" style="97" customWidth="1"/>
    <col min="10498" max="10498" width="42.5546875" style="97" customWidth="1"/>
    <col min="10499" max="10499" width="13.5546875" style="97" customWidth="1"/>
    <col min="10500" max="10752" width="11.44140625" style="97"/>
    <col min="10753" max="10753" width="8.44140625" style="97" customWidth="1"/>
    <col min="10754" max="10754" width="42.5546875" style="97" customWidth="1"/>
    <col min="10755" max="10755" width="13.5546875" style="97" customWidth="1"/>
    <col min="10756" max="11008" width="11.44140625" style="97"/>
    <col min="11009" max="11009" width="8.44140625" style="97" customWidth="1"/>
    <col min="11010" max="11010" width="42.5546875" style="97" customWidth="1"/>
    <col min="11011" max="11011" width="13.5546875" style="97" customWidth="1"/>
    <col min="11012" max="11264" width="11.44140625" style="97"/>
    <col min="11265" max="11265" width="8.44140625" style="97" customWidth="1"/>
    <col min="11266" max="11266" width="42.5546875" style="97" customWidth="1"/>
    <col min="11267" max="11267" width="13.5546875" style="97" customWidth="1"/>
    <col min="11268" max="11520" width="11.44140625" style="97"/>
    <col min="11521" max="11521" width="8.44140625" style="97" customWidth="1"/>
    <col min="11522" max="11522" width="42.5546875" style="97" customWidth="1"/>
    <col min="11523" max="11523" width="13.5546875" style="97" customWidth="1"/>
    <col min="11524" max="11776" width="11.44140625" style="97"/>
    <col min="11777" max="11777" width="8.44140625" style="97" customWidth="1"/>
    <col min="11778" max="11778" width="42.5546875" style="97" customWidth="1"/>
    <col min="11779" max="11779" width="13.5546875" style="97" customWidth="1"/>
    <col min="11780" max="12032" width="11.44140625" style="97"/>
    <col min="12033" max="12033" width="8.44140625" style="97" customWidth="1"/>
    <col min="12034" max="12034" width="42.5546875" style="97" customWidth="1"/>
    <col min="12035" max="12035" width="13.5546875" style="97" customWidth="1"/>
    <col min="12036" max="12288" width="11.44140625" style="97"/>
    <col min="12289" max="12289" width="8.44140625" style="97" customWidth="1"/>
    <col min="12290" max="12290" width="42.5546875" style="97" customWidth="1"/>
    <col min="12291" max="12291" width="13.5546875" style="97" customWidth="1"/>
    <col min="12292" max="12544" width="11.44140625" style="97"/>
    <col min="12545" max="12545" width="8.44140625" style="97" customWidth="1"/>
    <col min="12546" max="12546" width="42.5546875" style="97" customWidth="1"/>
    <col min="12547" max="12547" width="13.5546875" style="97" customWidth="1"/>
    <col min="12548" max="12800" width="11.44140625" style="97"/>
    <col min="12801" max="12801" width="8.44140625" style="97" customWidth="1"/>
    <col min="12802" max="12802" width="42.5546875" style="97" customWidth="1"/>
    <col min="12803" max="12803" width="13.5546875" style="97" customWidth="1"/>
    <col min="12804" max="13056" width="11.44140625" style="97"/>
    <col min="13057" max="13057" width="8.44140625" style="97" customWidth="1"/>
    <col min="13058" max="13058" width="42.5546875" style="97" customWidth="1"/>
    <col min="13059" max="13059" width="13.5546875" style="97" customWidth="1"/>
    <col min="13060" max="13312" width="11.44140625" style="97"/>
    <col min="13313" max="13313" width="8.44140625" style="97" customWidth="1"/>
    <col min="13314" max="13314" width="42.5546875" style="97" customWidth="1"/>
    <col min="13315" max="13315" width="13.5546875" style="97" customWidth="1"/>
    <col min="13316" max="13568" width="11.44140625" style="97"/>
    <col min="13569" max="13569" width="8.44140625" style="97" customWidth="1"/>
    <col min="13570" max="13570" width="42.5546875" style="97" customWidth="1"/>
    <col min="13571" max="13571" width="13.5546875" style="97" customWidth="1"/>
    <col min="13572" max="13824" width="11.44140625" style="97"/>
    <col min="13825" max="13825" width="8.44140625" style="97" customWidth="1"/>
    <col min="13826" max="13826" width="42.5546875" style="97" customWidth="1"/>
    <col min="13827" max="13827" width="13.5546875" style="97" customWidth="1"/>
    <col min="13828" max="14080" width="11.44140625" style="97"/>
    <col min="14081" max="14081" width="8.44140625" style="97" customWidth="1"/>
    <col min="14082" max="14082" width="42.5546875" style="97" customWidth="1"/>
    <col min="14083" max="14083" width="13.5546875" style="97" customWidth="1"/>
    <col min="14084" max="14336" width="11.44140625" style="97"/>
    <col min="14337" max="14337" width="8.44140625" style="97" customWidth="1"/>
    <col min="14338" max="14338" width="42.5546875" style="97" customWidth="1"/>
    <col min="14339" max="14339" width="13.5546875" style="97" customWidth="1"/>
    <col min="14340" max="14592" width="11.44140625" style="97"/>
    <col min="14593" max="14593" width="8.44140625" style="97" customWidth="1"/>
    <col min="14594" max="14594" width="42.5546875" style="97" customWidth="1"/>
    <col min="14595" max="14595" width="13.5546875" style="97" customWidth="1"/>
    <col min="14596" max="14848" width="11.44140625" style="97"/>
    <col min="14849" max="14849" width="8.44140625" style="97" customWidth="1"/>
    <col min="14850" max="14850" width="42.5546875" style="97" customWidth="1"/>
    <col min="14851" max="14851" width="13.5546875" style="97" customWidth="1"/>
    <col min="14852" max="15104" width="11.44140625" style="97"/>
    <col min="15105" max="15105" width="8.44140625" style="97" customWidth="1"/>
    <col min="15106" max="15106" width="42.5546875" style="97" customWidth="1"/>
    <col min="15107" max="15107" width="13.5546875" style="97" customWidth="1"/>
    <col min="15108" max="15360" width="11.44140625" style="97"/>
    <col min="15361" max="15361" width="8.44140625" style="97" customWidth="1"/>
    <col min="15362" max="15362" width="42.5546875" style="97" customWidth="1"/>
    <col min="15363" max="15363" width="13.5546875" style="97" customWidth="1"/>
    <col min="15364" max="15616" width="11.44140625" style="97"/>
    <col min="15617" max="15617" width="8.44140625" style="97" customWidth="1"/>
    <col min="15618" max="15618" width="42.5546875" style="97" customWidth="1"/>
    <col min="15619" max="15619" width="13.5546875" style="97" customWidth="1"/>
    <col min="15620" max="15872" width="11.44140625" style="97"/>
    <col min="15873" max="15873" width="8.44140625" style="97" customWidth="1"/>
    <col min="15874" max="15874" width="42.5546875" style="97" customWidth="1"/>
    <col min="15875" max="15875" width="13.5546875" style="97" customWidth="1"/>
    <col min="15876" max="16128" width="11.44140625" style="97"/>
    <col min="16129" max="16129" width="8.44140625" style="97" customWidth="1"/>
    <col min="16130" max="16130" width="42.5546875" style="97" customWidth="1"/>
    <col min="16131" max="16131" width="13.5546875" style="97" customWidth="1"/>
    <col min="16132" max="16384" width="11.44140625" style="97"/>
  </cols>
  <sheetData>
    <row r="1" spans="1:6" ht="19.5" thickBot="1" x14ac:dyDescent="0.35">
      <c r="A1" s="95"/>
      <c r="B1" s="95"/>
      <c r="C1" s="95"/>
      <c r="D1" s="95"/>
      <c r="E1" s="96"/>
    </row>
    <row r="2" spans="1:6" ht="20.25" customHeight="1" thickBot="1" x14ac:dyDescent="0.3">
      <c r="A2" s="289" t="s">
        <v>124</v>
      </c>
      <c r="B2" s="290"/>
      <c r="C2" s="290"/>
      <c r="D2" s="290"/>
      <c r="E2" s="290"/>
      <c r="F2" s="291"/>
    </row>
    <row r="3" spans="1:6" ht="20.25" customHeight="1" thickBot="1" x14ac:dyDescent="0.3">
      <c r="A3" s="292" t="s">
        <v>108</v>
      </c>
      <c r="B3" s="293"/>
      <c r="C3" s="294"/>
      <c r="D3" s="295"/>
      <c r="E3" s="296"/>
      <c r="F3" s="98" t="s">
        <v>109</v>
      </c>
    </row>
    <row r="4" spans="1:6" ht="19.5" customHeight="1" thickBot="1" x14ac:dyDescent="0.25">
      <c r="A4" s="292" t="s">
        <v>126</v>
      </c>
      <c r="B4" s="297"/>
      <c r="C4" s="297"/>
      <c r="D4" s="297"/>
      <c r="E4" s="293"/>
      <c r="F4" s="99" t="s">
        <v>191</v>
      </c>
    </row>
    <row r="5" spans="1:6" ht="15" customHeight="1" thickBot="1" x14ac:dyDescent="0.25"/>
    <row r="6" spans="1:6" ht="32.4" customHeight="1" thickBot="1" x14ac:dyDescent="0.3">
      <c r="A6" s="100"/>
      <c r="B6" s="298" t="s">
        <v>178</v>
      </c>
      <c r="C6" s="299"/>
      <c r="D6" s="299"/>
      <c r="E6" s="300"/>
      <c r="F6" s="101" t="s">
        <v>75</v>
      </c>
    </row>
    <row r="7" spans="1:6" ht="13.5" thickBot="1" x14ac:dyDescent="0.25"/>
    <row r="8" spans="1:6" ht="15.6" x14ac:dyDescent="0.3">
      <c r="A8" s="102"/>
      <c r="B8" s="102"/>
      <c r="C8" s="102"/>
      <c r="D8" s="102"/>
      <c r="E8" s="102" t="s">
        <v>110</v>
      </c>
      <c r="F8" s="102" t="s">
        <v>110</v>
      </c>
    </row>
    <row r="9" spans="1:6" ht="15.6" x14ac:dyDescent="0.3">
      <c r="A9" s="103" t="s">
        <v>1</v>
      </c>
      <c r="B9" s="103" t="s">
        <v>111</v>
      </c>
      <c r="C9" s="103" t="s">
        <v>112</v>
      </c>
      <c r="D9" s="103" t="s">
        <v>75</v>
      </c>
      <c r="E9" s="103" t="s">
        <v>113</v>
      </c>
      <c r="F9" s="103" t="s">
        <v>114</v>
      </c>
    </row>
    <row r="10" spans="1:6" ht="16.5" thickBot="1" x14ac:dyDescent="0.3">
      <c r="A10" s="104"/>
      <c r="B10" s="104"/>
      <c r="C10" s="104"/>
      <c r="D10" s="104"/>
      <c r="E10" s="104" t="s">
        <v>115</v>
      </c>
      <c r="F10" s="104" t="s">
        <v>115</v>
      </c>
    </row>
    <row r="11" spans="1:6" s="110" customFormat="1" ht="52.8" x14ac:dyDescent="0.3">
      <c r="A11" s="105">
        <v>1</v>
      </c>
      <c r="B11" s="185" t="s">
        <v>179</v>
      </c>
      <c r="C11" s="107">
        <v>0.65</v>
      </c>
      <c r="D11" s="108" t="s">
        <v>173</v>
      </c>
      <c r="E11" s="186">
        <v>368.39</v>
      </c>
      <c r="F11" s="187">
        <f t="shared" ref="F11" si="0">+TRUNC(C11*E11,2)</f>
        <v>239.45</v>
      </c>
    </row>
    <row r="12" spans="1:6" ht="16.5" thickBot="1" x14ac:dyDescent="0.3">
      <c r="A12" s="117"/>
      <c r="B12" s="118" t="s">
        <v>116</v>
      </c>
      <c r="C12" s="119"/>
      <c r="D12" s="120"/>
      <c r="E12" s="121"/>
      <c r="F12" s="122">
        <f>SUM(F11:F11)</f>
        <v>239.45</v>
      </c>
    </row>
    <row r="13" spans="1:6" ht="16.5" thickBot="1" x14ac:dyDescent="0.3">
      <c r="A13" s="123"/>
      <c r="B13" s="124"/>
      <c r="C13" s="125"/>
      <c r="D13" s="126"/>
      <c r="E13" s="127"/>
      <c r="F13" s="128"/>
    </row>
    <row r="14" spans="1:6" ht="13.5" thickBot="1" x14ac:dyDescent="0.25">
      <c r="A14" s="129">
        <v>1</v>
      </c>
      <c r="B14" s="130"/>
      <c r="C14" s="131"/>
      <c r="D14" s="132"/>
      <c r="E14" s="133"/>
      <c r="F14" s="134">
        <f>+TRUNC(C14*E14,2)</f>
        <v>0</v>
      </c>
    </row>
    <row r="15" spans="1:6" ht="16.5" thickBot="1" x14ac:dyDescent="0.3">
      <c r="A15" s="145"/>
      <c r="B15" s="146" t="s">
        <v>117</v>
      </c>
      <c r="C15" s="147"/>
      <c r="D15" s="148"/>
      <c r="E15" s="149"/>
      <c r="F15" s="150">
        <f>SUM(F14:F14)</f>
        <v>0</v>
      </c>
    </row>
    <row r="16" spans="1:6" ht="15.75" thickBot="1" x14ac:dyDescent="0.25">
      <c r="A16" s="123"/>
      <c r="B16" s="123"/>
      <c r="C16" s="151"/>
      <c r="D16" s="126"/>
      <c r="E16" s="127"/>
      <c r="F16" s="152"/>
    </row>
    <row r="17" spans="1:6" ht="39" thickBot="1" x14ac:dyDescent="0.25">
      <c r="A17" s="129">
        <v>1</v>
      </c>
      <c r="B17" s="184" t="s">
        <v>181</v>
      </c>
      <c r="C17" s="188">
        <v>0.5</v>
      </c>
      <c r="D17" s="189" t="s">
        <v>17</v>
      </c>
      <c r="E17" s="190">
        <v>40</v>
      </c>
      <c r="F17" s="191">
        <f>+TRUNC(C17*E17,2)</f>
        <v>20</v>
      </c>
    </row>
    <row r="18" spans="1:6" ht="16.5" thickBot="1" x14ac:dyDescent="0.3">
      <c r="A18" s="145"/>
      <c r="B18" s="146" t="s">
        <v>118</v>
      </c>
      <c r="C18" s="147"/>
      <c r="D18" s="148"/>
      <c r="E18" s="149"/>
      <c r="F18" s="150">
        <f>SUM(F17:F17)</f>
        <v>20</v>
      </c>
    </row>
    <row r="19" spans="1:6" ht="15.75" thickBot="1" x14ac:dyDescent="0.25">
      <c r="A19" s="123"/>
      <c r="B19" s="123"/>
      <c r="C19" s="151"/>
      <c r="D19" s="126"/>
      <c r="E19" s="127"/>
      <c r="F19" s="152"/>
    </row>
    <row r="20" spans="1:6" ht="12.75" x14ac:dyDescent="0.2">
      <c r="A20" s="129">
        <v>1</v>
      </c>
      <c r="B20" s="136" t="s">
        <v>169</v>
      </c>
      <c r="C20" s="137">
        <v>9.2899999999999991</v>
      </c>
      <c r="D20" s="138" t="s">
        <v>17</v>
      </c>
      <c r="E20" s="167">
        <v>5.32</v>
      </c>
      <c r="F20" s="134">
        <f>+TRUNC(C20*E20,2)</f>
        <v>49.42</v>
      </c>
    </row>
    <row r="21" spans="1:6" ht="13.5" thickBot="1" x14ac:dyDescent="0.25">
      <c r="A21" s="135">
        <v>2</v>
      </c>
      <c r="B21" s="136" t="s">
        <v>180</v>
      </c>
      <c r="C21" s="157">
        <v>5.66</v>
      </c>
      <c r="D21" s="138" t="s">
        <v>17</v>
      </c>
      <c r="E21" s="167">
        <v>6.79</v>
      </c>
      <c r="F21" s="153">
        <f>+TRUNC(C21*E21,2)</f>
        <v>38.43</v>
      </c>
    </row>
    <row r="22" spans="1:6" ht="16.2" thickBot="1" x14ac:dyDescent="0.35">
      <c r="A22" s="145"/>
      <c r="B22" s="146" t="s">
        <v>121</v>
      </c>
      <c r="C22" s="147">
        <v>0</v>
      </c>
      <c r="D22" s="148"/>
      <c r="E22" s="149"/>
      <c r="F22" s="150">
        <f>SUM(F20:F21)</f>
        <v>87.85</v>
      </c>
    </row>
    <row r="23" spans="1:6" ht="15.75" thickBot="1" x14ac:dyDescent="0.25">
      <c r="A23" s="123"/>
      <c r="B23" s="123"/>
      <c r="C23" s="125"/>
      <c r="D23" s="126"/>
      <c r="E23" s="127"/>
      <c r="F23" s="152"/>
    </row>
    <row r="24" spans="1:6" ht="16.5" thickBot="1" x14ac:dyDescent="0.3">
      <c r="A24" s="145"/>
      <c r="B24" s="146" t="s">
        <v>239</v>
      </c>
      <c r="C24" s="158"/>
      <c r="D24" s="159"/>
      <c r="E24" s="149"/>
      <c r="F24" s="150">
        <f>TRUNC(0.8897*F22,2)</f>
        <v>78.16</v>
      </c>
    </row>
    <row r="25" spans="1:6" ht="13.5" thickBot="1" x14ac:dyDescent="0.25">
      <c r="C25" s="160"/>
      <c r="E25" s="161"/>
      <c r="F25" s="161"/>
    </row>
    <row r="26" spans="1:6" ht="16.5" thickBot="1" x14ac:dyDescent="0.3">
      <c r="A26" s="162"/>
      <c r="B26" s="146" t="s">
        <v>122</v>
      </c>
      <c r="C26" s="163"/>
      <c r="D26" s="164"/>
      <c r="E26" s="165"/>
      <c r="F26" s="150">
        <f>+F12+F18+F22+F24+F15</f>
        <v>425.45999999999992</v>
      </c>
    </row>
    <row r="27" spans="1:6" ht="16.5" thickBot="1" x14ac:dyDescent="0.3">
      <c r="A27" s="162"/>
      <c r="B27" s="146" t="s">
        <v>130</v>
      </c>
      <c r="C27" s="163"/>
      <c r="D27" s="164"/>
      <c r="E27" s="165"/>
      <c r="F27" s="150">
        <f>0.2685*(F26)</f>
        <v>114.23600999999999</v>
      </c>
    </row>
    <row r="28" spans="1:6" ht="16.5" thickBot="1" x14ac:dyDescent="0.3">
      <c r="A28" s="162"/>
      <c r="B28" s="146" t="s">
        <v>123</v>
      </c>
      <c r="C28" s="163"/>
      <c r="D28" s="164"/>
      <c r="E28" s="165"/>
      <c r="F28" s="150">
        <f>+F27+F26-0.01</f>
        <v>539.6860099999999</v>
      </c>
    </row>
    <row r="29" spans="1:6" ht="12.75" x14ac:dyDescent="0.2">
      <c r="A29" s="97">
        <v>0</v>
      </c>
      <c r="C29" s="160"/>
      <c r="E29" s="161"/>
      <c r="F29" s="161"/>
    </row>
  </sheetData>
  <mergeCells count="5">
    <mergeCell ref="A2:F2"/>
    <mergeCell ref="A3:B3"/>
    <mergeCell ref="C3:E3"/>
    <mergeCell ref="A4:E4"/>
    <mergeCell ref="B6:E6"/>
  </mergeCells>
  <printOptions gridLinesSet="0"/>
  <pageMargins left="0.78740157480314965" right="0.78740157480314965" top="1.6468750000000001" bottom="0.98425196850393704" header="0.51181102362204722" footer="0.51181102362204722"/>
  <pageSetup paperSize="9" scale="85" orientation="portrait" horizontalDpi="300" verticalDpi="300" r:id="rId1"/>
  <headerFooter alignWithMargins="0">
    <oddHeader>&amp;L&amp;G&amp;R&amp;G</oddHeader>
    <oddFooter>&amp;LJucurutu/RN, 10 de outubro de 2019&amp;R
Responsável Técnico:
Ellen Gabriela de Melo
CREA: 211603487-6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9"/>
  <sheetViews>
    <sheetView showGridLines="0" showZeros="0" view="pageLayout" topLeftCell="A35" zoomScaleNormal="100" workbookViewId="0">
      <selection sqref="A1:F30"/>
    </sheetView>
  </sheetViews>
  <sheetFormatPr defaultColWidth="11.44140625" defaultRowHeight="13.2" x14ac:dyDescent="0.25"/>
  <cols>
    <col min="1" max="1" width="8.44140625" style="97" customWidth="1"/>
    <col min="2" max="2" width="42.5546875" style="97" customWidth="1"/>
    <col min="3" max="3" width="13.5546875" style="97" customWidth="1"/>
    <col min="4" max="256" width="11.44140625" style="97"/>
    <col min="257" max="257" width="8.44140625" style="97" customWidth="1"/>
    <col min="258" max="258" width="42.5546875" style="97" customWidth="1"/>
    <col min="259" max="259" width="13.5546875" style="97" customWidth="1"/>
    <col min="260" max="512" width="11.44140625" style="97"/>
    <col min="513" max="513" width="8.44140625" style="97" customWidth="1"/>
    <col min="514" max="514" width="42.5546875" style="97" customWidth="1"/>
    <col min="515" max="515" width="13.5546875" style="97" customWidth="1"/>
    <col min="516" max="768" width="11.44140625" style="97"/>
    <col min="769" max="769" width="8.44140625" style="97" customWidth="1"/>
    <col min="770" max="770" width="42.5546875" style="97" customWidth="1"/>
    <col min="771" max="771" width="13.5546875" style="97" customWidth="1"/>
    <col min="772" max="1024" width="11.44140625" style="97"/>
    <col min="1025" max="1025" width="8.44140625" style="97" customWidth="1"/>
    <col min="1026" max="1026" width="42.5546875" style="97" customWidth="1"/>
    <col min="1027" max="1027" width="13.5546875" style="97" customWidth="1"/>
    <col min="1028" max="1280" width="11.44140625" style="97"/>
    <col min="1281" max="1281" width="8.44140625" style="97" customWidth="1"/>
    <col min="1282" max="1282" width="42.5546875" style="97" customWidth="1"/>
    <col min="1283" max="1283" width="13.5546875" style="97" customWidth="1"/>
    <col min="1284" max="1536" width="11.44140625" style="97"/>
    <col min="1537" max="1537" width="8.44140625" style="97" customWidth="1"/>
    <col min="1538" max="1538" width="42.5546875" style="97" customWidth="1"/>
    <col min="1539" max="1539" width="13.5546875" style="97" customWidth="1"/>
    <col min="1540" max="1792" width="11.44140625" style="97"/>
    <col min="1793" max="1793" width="8.44140625" style="97" customWidth="1"/>
    <col min="1794" max="1794" width="42.5546875" style="97" customWidth="1"/>
    <col min="1795" max="1795" width="13.5546875" style="97" customWidth="1"/>
    <col min="1796" max="2048" width="11.44140625" style="97"/>
    <col min="2049" max="2049" width="8.44140625" style="97" customWidth="1"/>
    <col min="2050" max="2050" width="42.5546875" style="97" customWidth="1"/>
    <col min="2051" max="2051" width="13.5546875" style="97" customWidth="1"/>
    <col min="2052" max="2304" width="11.44140625" style="97"/>
    <col min="2305" max="2305" width="8.44140625" style="97" customWidth="1"/>
    <col min="2306" max="2306" width="42.5546875" style="97" customWidth="1"/>
    <col min="2307" max="2307" width="13.5546875" style="97" customWidth="1"/>
    <col min="2308" max="2560" width="11.44140625" style="97"/>
    <col min="2561" max="2561" width="8.44140625" style="97" customWidth="1"/>
    <col min="2562" max="2562" width="42.5546875" style="97" customWidth="1"/>
    <col min="2563" max="2563" width="13.5546875" style="97" customWidth="1"/>
    <col min="2564" max="2816" width="11.44140625" style="97"/>
    <col min="2817" max="2817" width="8.44140625" style="97" customWidth="1"/>
    <col min="2818" max="2818" width="42.5546875" style="97" customWidth="1"/>
    <col min="2819" max="2819" width="13.5546875" style="97" customWidth="1"/>
    <col min="2820" max="3072" width="11.44140625" style="97"/>
    <col min="3073" max="3073" width="8.44140625" style="97" customWidth="1"/>
    <col min="3074" max="3074" width="42.5546875" style="97" customWidth="1"/>
    <col min="3075" max="3075" width="13.5546875" style="97" customWidth="1"/>
    <col min="3076" max="3328" width="11.44140625" style="97"/>
    <col min="3329" max="3329" width="8.44140625" style="97" customWidth="1"/>
    <col min="3330" max="3330" width="42.5546875" style="97" customWidth="1"/>
    <col min="3331" max="3331" width="13.5546875" style="97" customWidth="1"/>
    <col min="3332" max="3584" width="11.44140625" style="97"/>
    <col min="3585" max="3585" width="8.44140625" style="97" customWidth="1"/>
    <col min="3586" max="3586" width="42.5546875" style="97" customWidth="1"/>
    <col min="3587" max="3587" width="13.5546875" style="97" customWidth="1"/>
    <col min="3588" max="3840" width="11.44140625" style="97"/>
    <col min="3841" max="3841" width="8.44140625" style="97" customWidth="1"/>
    <col min="3842" max="3842" width="42.5546875" style="97" customWidth="1"/>
    <col min="3843" max="3843" width="13.5546875" style="97" customWidth="1"/>
    <col min="3844" max="4096" width="11.44140625" style="97"/>
    <col min="4097" max="4097" width="8.44140625" style="97" customWidth="1"/>
    <col min="4098" max="4098" width="42.5546875" style="97" customWidth="1"/>
    <col min="4099" max="4099" width="13.5546875" style="97" customWidth="1"/>
    <col min="4100" max="4352" width="11.44140625" style="97"/>
    <col min="4353" max="4353" width="8.44140625" style="97" customWidth="1"/>
    <col min="4354" max="4354" width="42.5546875" style="97" customWidth="1"/>
    <col min="4355" max="4355" width="13.5546875" style="97" customWidth="1"/>
    <col min="4356" max="4608" width="11.44140625" style="97"/>
    <col min="4609" max="4609" width="8.44140625" style="97" customWidth="1"/>
    <col min="4610" max="4610" width="42.5546875" style="97" customWidth="1"/>
    <col min="4611" max="4611" width="13.5546875" style="97" customWidth="1"/>
    <col min="4612" max="4864" width="11.44140625" style="97"/>
    <col min="4865" max="4865" width="8.44140625" style="97" customWidth="1"/>
    <col min="4866" max="4866" width="42.5546875" style="97" customWidth="1"/>
    <col min="4867" max="4867" width="13.5546875" style="97" customWidth="1"/>
    <col min="4868" max="5120" width="11.44140625" style="97"/>
    <col min="5121" max="5121" width="8.44140625" style="97" customWidth="1"/>
    <col min="5122" max="5122" width="42.5546875" style="97" customWidth="1"/>
    <col min="5123" max="5123" width="13.5546875" style="97" customWidth="1"/>
    <col min="5124" max="5376" width="11.44140625" style="97"/>
    <col min="5377" max="5377" width="8.44140625" style="97" customWidth="1"/>
    <col min="5378" max="5378" width="42.5546875" style="97" customWidth="1"/>
    <col min="5379" max="5379" width="13.5546875" style="97" customWidth="1"/>
    <col min="5380" max="5632" width="11.44140625" style="97"/>
    <col min="5633" max="5633" width="8.44140625" style="97" customWidth="1"/>
    <col min="5634" max="5634" width="42.5546875" style="97" customWidth="1"/>
    <col min="5635" max="5635" width="13.5546875" style="97" customWidth="1"/>
    <col min="5636" max="5888" width="11.44140625" style="97"/>
    <col min="5889" max="5889" width="8.44140625" style="97" customWidth="1"/>
    <col min="5890" max="5890" width="42.5546875" style="97" customWidth="1"/>
    <col min="5891" max="5891" width="13.5546875" style="97" customWidth="1"/>
    <col min="5892" max="6144" width="11.44140625" style="97"/>
    <col min="6145" max="6145" width="8.44140625" style="97" customWidth="1"/>
    <col min="6146" max="6146" width="42.5546875" style="97" customWidth="1"/>
    <col min="6147" max="6147" width="13.5546875" style="97" customWidth="1"/>
    <col min="6148" max="6400" width="11.44140625" style="97"/>
    <col min="6401" max="6401" width="8.44140625" style="97" customWidth="1"/>
    <col min="6402" max="6402" width="42.5546875" style="97" customWidth="1"/>
    <col min="6403" max="6403" width="13.5546875" style="97" customWidth="1"/>
    <col min="6404" max="6656" width="11.44140625" style="97"/>
    <col min="6657" max="6657" width="8.44140625" style="97" customWidth="1"/>
    <col min="6658" max="6658" width="42.5546875" style="97" customWidth="1"/>
    <col min="6659" max="6659" width="13.5546875" style="97" customWidth="1"/>
    <col min="6660" max="6912" width="11.44140625" style="97"/>
    <col min="6913" max="6913" width="8.44140625" style="97" customWidth="1"/>
    <col min="6914" max="6914" width="42.5546875" style="97" customWidth="1"/>
    <col min="6915" max="6915" width="13.5546875" style="97" customWidth="1"/>
    <col min="6916" max="7168" width="11.44140625" style="97"/>
    <col min="7169" max="7169" width="8.44140625" style="97" customWidth="1"/>
    <col min="7170" max="7170" width="42.5546875" style="97" customWidth="1"/>
    <col min="7171" max="7171" width="13.5546875" style="97" customWidth="1"/>
    <col min="7172" max="7424" width="11.44140625" style="97"/>
    <col min="7425" max="7425" width="8.44140625" style="97" customWidth="1"/>
    <col min="7426" max="7426" width="42.5546875" style="97" customWidth="1"/>
    <col min="7427" max="7427" width="13.5546875" style="97" customWidth="1"/>
    <col min="7428" max="7680" width="11.44140625" style="97"/>
    <col min="7681" max="7681" width="8.44140625" style="97" customWidth="1"/>
    <col min="7682" max="7682" width="42.5546875" style="97" customWidth="1"/>
    <col min="7683" max="7683" width="13.5546875" style="97" customWidth="1"/>
    <col min="7684" max="7936" width="11.44140625" style="97"/>
    <col min="7937" max="7937" width="8.44140625" style="97" customWidth="1"/>
    <col min="7938" max="7938" width="42.5546875" style="97" customWidth="1"/>
    <col min="7939" max="7939" width="13.5546875" style="97" customWidth="1"/>
    <col min="7940" max="8192" width="11.44140625" style="97"/>
    <col min="8193" max="8193" width="8.44140625" style="97" customWidth="1"/>
    <col min="8194" max="8194" width="42.5546875" style="97" customWidth="1"/>
    <col min="8195" max="8195" width="13.5546875" style="97" customWidth="1"/>
    <col min="8196" max="8448" width="11.44140625" style="97"/>
    <col min="8449" max="8449" width="8.44140625" style="97" customWidth="1"/>
    <col min="8450" max="8450" width="42.5546875" style="97" customWidth="1"/>
    <col min="8451" max="8451" width="13.5546875" style="97" customWidth="1"/>
    <col min="8452" max="8704" width="11.44140625" style="97"/>
    <col min="8705" max="8705" width="8.44140625" style="97" customWidth="1"/>
    <col min="8706" max="8706" width="42.5546875" style="97" customWidth="1"/>
    <col min="8707" max="8707" width="13.5546875" style="97" customWidth="1"/>
    <col min="8708" max="8960" width="11.44140625" style="97"/>
    <col min="8961" max="8961" width="8.44140625" style="97" customWidth="1"/>
    <col min="8962" max="8962" width="42.5546875" style="97" customWidth="1"/>
    <col min="8963" max="8963" width="13.5546875" style="97" customWidth="1"/>
    <col min="8964" max="9216" width="11.44140625" style="97"/>
    <col min="9217" max="9217" width="8.44140625" style="97" customWidth="1"/>
    <col min="9218" max="9218" width="42.5546875" style="97" customWidth="1"/>
    <col min="9219" max="9219" width="13.5546875" style="97" customWidth="1"/>
    <col min="9220" max="9472" width="11.44140625" style="97"/>
    <col min="9473" max="9473" width="8.44140625" style="97" customWidth="1"/>
    <col min="9474" max="9474" width="42.5546875" style="97" customWidth="1"/>
    <col min="9475" max="9475" width="13.5546875" style="97" customWidth="1"/>
    <col min="9476" max="9728" width="11.44140625" style="97"/>
    <col min="9729" max="9729" width="8.44140625" style="97" customWidth="1"/>
    <col min="9730" max="9730" width="42.5546875" style="97" customWidth="1"/>
    <col min="9731" max="9731" width="13.5546875" style="97" customWidth="1"/>
    <col min="9732" max="9984" width="11.44140625" style="97"/>
    <col min="9985" max="9985" width="8.44140625" style="97" customWidth="1"/>
    <col min="9986" max="9986" width="42.5546875" style="97" customWidth="1"/>
    <col min="9987" max="9987" width="13.5546875" style="97" customWidth="1"/>
    <col min="9988" max="10240" width="11.44140625" style="97"/>
    <col min="10241" max="10241" width="8.44140625" style="97" customWidth="1"/>
    <col min="10242" max="10242" width="42.5546875" style="97" customWidth="1"/>
    <col min="10243" max="10243" width="13.5546875" style="97" customWidth="1"/>
    <col min="10244" max="10496" width="11.44140625" style="97"/>
    <col min="10497" max="10497" width="8.44140625" style="97" customWidth="1"/>
    <col min="10498" max="10498" width="42.5546875" style="97" customWidth="1"/>
    <col min="10499" max="10499" width="13.5546875" style="97" customWidth="1"/>
    <col min="10500" max="10752" width="11.44140625" style="97"/>
    <col min="10753" max="10753" width="8.44140625" style="97" customWidth="1"/>
    <col min="10754" max="10754" width="42.5546875" style="97" customWidth="1"/>
    <col min="10755" max="10755" width="13.5546875" style="97" customWidth="1"/>
    <col min="10756" max="11008" width="11.44140625" style="97"/>
    <col min="11009" max="11009" width="8.44140625" style="97" customWidth="1"/>
    <col min="11010" max="11010" width="42.5546875" style="97" customWidth="1"/>
    <col min="11011" max="11011" width="13.5546875" style="97" customWidth="1"/>
    <col min="11012" max="11264" width="11.44140625" style="97"/>
    <col min="11265" max="11265" width="8.44140625" style="97" customWidth="1"/>
    <col min="11266" max="11266" width="42.5546875" style="97" customWidth="1"/>
    <col min="11267" max="11267" width="13.5546875" style="97" customWidth="1"/>
    <col min="11268" max="11520" width="11.44140625" style="97"/>
    <col min="11521" max="11521" width="8.44140625" style="97" customWidth="1"/>
    <col min="11522" max="11522" width="42.5546875" style="97" customWidth="1"/>
    <col min="11523" max="11523" width="13.5546875" style="97" customWidth="1"/>
    <col min="11524" max="11776" width="11.44140625" style="97"/>
    <col min="11777" max="11777" width="8.44140625" style="97" customWidth="1"/>
    <col min="11778" max="11778" width="42.5546875" style="97" customWidth="1"/>
    <col min="11779" max="11779" width="13.5546875" style="97" customWidth="1"/>
    <col min="11780" max="12032" width="11.44140625" style="97"/>
    <col min="12033" max="12033" width="8.44140625" style="97" customWidth="1"/>
    <col min="12034" max="12034" width="42.5546875" style="97" customWidth="1"/>
    <col min="12035" max="12035" width="13.5546875" style="97" customWidth="1"/>
    <col min="12036" max="12288" width="11.44140625" style="97"/>
    <col min="12289" max="12289" width="8.44140625" style="97" customWidth="1"/>
    <col min="12290" max="12290" width="42.5546875" style="97" customWidth="1"/>
    <col min="12291" max="12291" width="13.5546875" style="97" customWidth="1"/>
    <col min="12292" max="12544" width="11.44140625" style="97"/>
    <col min="12545" max="12545" width="8.44140625" style="97" customWidth="1"/>
    <col min="12546" max="12546" width="42.5546875" style="97" customWidth="1"/>
    <col min="12547" max="12547" width="13.5546875" style="97" customWidth="1"/>
    <col min="12548" max="12800" width="11.44140625" style="97"/>
    <col min="12801" max="12801" width="8.44140625" style="97" customWidth="1"/>
    <col min="12802" max="12802" width="42.5546875" style="97" customWidth="1"/>
    <col min="12803" max="12803" width="13.5546875" style="97" customWidth="1"/>
    <col min="12804" max="13056" width="11.44140625" style="97"/>
    <col min="13057" max="13057" width="8.44140625" style="97" customWidth="1"/>
    <col min="13058" max="13058" width="42.5546875" style="97" customWidth="1"/>
    <col min="13059" max="13059" width="13.5546875" style="97" customWidth="1"/>
    <col min="13060" max="13312" width="11.44140625" style="97"/>
    <col min="13313" max="13313" width="8.44140625" style="97" customWidth="1"/>
    <col min="13314" max="13314" width="42.5546875" style="97" customWidth="1"/>
    <col min="13315" max="13315" width="13.5546875" style="97" customWidth="1"/>
    <col min="13316" max="13568" width="11.44140625" style="97"/>
    <col min="13569" max="13569" width="8.44140625" style="97" customWidth="1"/>
    <col min="13570" max="13570" width="42.5546875" style="97" customWidth="1"/>
    <col min="13571" max="13571" width="13.5546875" style="97" customWidth="1"/>
    <col min="13572" max="13824" width="11.44140625" style="97"/>
    <col min="13825" max="13825" width="8.44140625" style="97" customWidth="1"/>
    <col min="13826" max="13826" width="42.5546875" style="97" customWidth="1"/>
    <col min="13827" max="13827" width="13.5546875" style="97" customWidth="1"/>
    <col min="13828" max="14080" width="11.44140625" style="97"/>
    <col min="14081" max="14081" width="8.44140625" style="97" customWidth="1"/>
    <col min="14082" max="14082" width="42.5546875" style="97" customWidth="1"/>
    <col min="14083" max="14083" width="13.5546875" style="97" customWidth="1"/>
    <col min="14084" max="14336" width="11.44140625" style="97"/>
    <col min="14337" max="14337" width="8.44140625" style="97" customWidth="1"/>
    <col min="14338" max="14338" width="42.5546875" style="97" customWidth="1"/>
    <col min="14339" max="14339" width="13.5546875" style="97" customWidth="1"/>
    <col min="14340" max="14592" width="11.44140625" style="97"/>
    <col min="14593" max="14593" width="8.44140625" style="97" customWidth="1"/>
    <col min="14594" max="14594" width="42.5546875" style="97" customWidth="1"/>
    <col min="14595" max="14595" width="13.5546875" style="97" customWidth="1"/>
    <col min="14596" max="14848" width="11.44140625" style="97"/>
    <col min="14849" max="14849" width="8.44140625" style="97" customWidth="1"/>
    <col min="14850" max="14850" width="42.5546875" style="97" customWidth="1"/>
    <col min="14851" max="14851" width="13.5546875" style="97" customWidth="1"/>
    <col min="14852" max="15104" width="11.44140625" style="97"/>
    <col min="15105" max="15105" width="8.44140625" style="97" customWidth="1"/>
    <col min="15106" max="15106" width="42.5546875" style="97" customWidth="1"/>
    <col min="15107" max="15107" width="13.5546875" style="97" customWidth="1"/>
    <col min="15108" max="15360" width="11.44140625" style="97"/>
    <col min="15361" max="15361" width="8.44140625" style="97" customWidth="1"/>
    <col min="15362" max="15362" width="42.5546875" style="97" customWidth="1"/>
    <col min="15363" max="15363" width="13.5546875" style="97" customWidth="1"/>
    <col min="15364" max="15616" width="11.44140625" style="97"/>
    <col min="15617" max="15617" width="8.44140625" style="97" customWidth="1"/>
    <col min="15618" max="15618" width="42.5546875" style="97" customWidth="1"/>
    <col min="15619" max="15619" width="13.5546875" style="97" customWidth="1"/>
    <col min="15620" max="15872" width="11.44140625" style="97"/>
    <col min="15873" max="15873" width="8.44140625" style="97" customWidth="1"/>
    <col min="15874" max="15874" width="42.5546875" style="97" customWidth="1"/>
    <col min="15875" max="15875" width="13.5546875" style="97" customWidth="1"/>
    <col min="15876" max="16128" width="11.44140625" style="97"/>
    <col min="16129" max="16129" width="8.44140625" style="97" customWidth="1"/>
    <col min="16130" max="16130" width="42.5546875" style="97" customWidth="1"/>
    <col min="16131" max="16131" width="13.5546875" style="97" customWidth="1"/>
    <col min="16132" max="16384" width="11.44140625" style="97"/>
  </cols>
  <sheetData>
    <row r="1" spans="1:6" ht="19.5" thickBot="1" x14ac:dyDescent="0.35">
      <c r="A1" s="95"/>
      <c r="B1" s="95"/>
      <c r="C1" s="95"/>
      <c r="D1" s="95"/>
      <c r="E1" s="96"/>
    </row>
    <row r="2" spans="1:6" ht="20.25" customHeight="1" thickBot="1" x14ac:dyDescent="0.3">
      <c r="A2" s="289" t="s">
        <v>124</v>
      </c>
      <c r="B2" s="290"/>
      <c r="C2" s="290"/>
      <c r="D2" s="290"/>
      <c r="E2" s="290"/>
      <c r="F2" s="291"/>
    </row>
    <row r="3" spans="1:6" ht="20.25" customHeight="1" thickBot="1" x14ac:dyDescent="0.3">
      <c r="A3" s="292" t="s">
        <v>108</v>
      </c>
      <c r="B3" s="293"/>
      <c r="C3" s="294"/>
      <c r="D3" s="295"/>
      <c r="E3" s="296"/>
      <c r="F3" s="98" t="s">
        <v>109</v>
      </c>
    </row>
    <row r="4" spans="1:6" ht="19.5" customHeight="1" thickBot="1" x14ac:dyDescent="0.25">
      <c r="A4" s="292" t="s">
        <v>126</v>
      </c>
      <c r="B4" s="297"/>
      <c r="C4" s="297"/>
      <c r="D4" s="297"/>
      <c r="E4" s="293"/>
      <c r="F4" s="99" t="s">
        <v>191</v>
      </c>
    </row>
    <row r="5" spans="1:6" ht="15" customHeight="1" thickBot="1" x14ac:dyDescent="0.25"/>
    <row r="6" spans="1:6" ht="30.75" customHeight="1" thickBot="1" x14ac:dyDescent="0.3">
      <c r="A6" s="100"/>
      <c r="B6" s="298" t="s">
        <v>177</v>
      </c>
      <c r="C6" s="299"/>
      <c r="D6" s="299"/>
      <c r="E6" s="300"/>
      <c r="F6" s="101" t="s">
        <v>75</v>
      </c>
    </row>
    <row r="7" spans="1:6" ht="13.5" thickBot="1" x14ac:dyDescent="0.25"/>
    <row r="8" spans="1:6" ht="15.6" x14ac:dyDescent="0.3">
      <c r="A8" s="102"/>
      <c r="B8" s="102"/>
      <c r="C8" s="102"/>
      <c r="D8" s="102"/>
      <c r="E8" s="102" t="s">
        <v>110</v>
      </c>
      <c r="F8" s="102" t="s">
        <v>110</v>
      </c>
    </row>
    <row r="9" spans="1:6" ht="15.6" x14ac:dyDescent="0.3">
      <c r="A9" s="103" t="s">
        <v>1</v>
      </c>
      <c r="B9" s="103" t="s">
        <v>111</v>
      </c>
      <c r="C9" s="103" t="s">
        <v>112</v>
      </c>
      <c r="D9" s="103" t="s">
        <v>75</v>
      </c>
      <c r="E9" s="103" t="s">
        <v>113</v>
      </c>
      <c r="F9" s="103" t="s">
        <v>114</v>
      </c>
    </row>
    <row r="10" spans="1:6" ht="16.5" thickBot="1" x14ac:dyDescent="0.3">
      <c r="A10" s="104"/>
      <c r="B10" s="104"/>
      <c r="C10" s="104"/>
      <c r="D10" s="104"/>
      <c r="E10" s="104" t="s">
        <v>115</v>
      </c>
      <c r="F10" s="104" t="s">
        <v>115</v>
      </c>
    </row>
    <row r="11" spans="1:6" s="110" customFormat="1" ht="12.75" x14ac:dyDescent="0.2">
      <c r="A11" s="105">
        <v>1</v>
      </c>
      <c r="B11" s="106"/>
      <c r="C11" s="107"/>
      <c r="D11" s="108"/>
      <c r="E11" s="172"/>
      <c r="F11" s="109">
        <f t="shared" ref="F11" si="0">+TRUNC(C11*E11,2)</f>
        <v>0</v>
      </c>
    </row>
    <row r="12" spans="1:6" ht="16.5" thickBot="1" x14ac:dyDescent="0.3">
      <c r="A12" s="117"/>
      <c r="B12" s="118" t="s">
        <v>116</v>
      </c>
      <c r="C12" s="119"/>
      <c r="D12" s="120"/>
      <c r="E12" s="121"/>
      <c r="F12" s="122">
        <f>SUM(F11:F11)</f>
        <v>0</v>
      </c>
    </row>
    <row r="13" spans="1:6" ht="16.5" thickBot="1" x14ac:dyDescent="0.3">
      <c r="A13" s="123"/>
      <c r="B13" s="124"/>
      <c r="C13" s="125"/>
      <c r="D13" s="126"/>
      <c r="E13" s="127"/>
      <c r="F13" s="128"/>
    </row>
    <row r="14" spans="1:6" ht="12.75" x14ac:dyDescent="0.2">
      <c r="A14" s="129">
        <v>1</v>
      </c>
      <c r="B14" s="130"/>
      <c r="C14" s="131"/>
      <c r="D14" s="132"/>
      <c r="E14" s="133"/>
      <c r="F14" s="134">
        <f>+TRUNC(C14*E14,2)</f>
        <v>0</v>
      </c>
    </row>
    <row r="15" spans="1:6" ht="13.5" thickBot="1" x14ac:dyDescent="0.25">
      <c r="A15" s="140"/>
      <c r="B15" s="141"/>
      <c r="C15" s="142"/>
      <c r="D15" s="143"/>
      <c r="E15" s="144"/>
      <c r="F15" s="139">
        <f>+TRUNC(C15*E15,2)</f>
        <v>0</v>
      </c>
    </row>
    <row r="16" spans="1:6" ht="16.5" thickBot="1" x14ac:dyDescent="0.3">
      <c r="A16" s="145"/>
      <c r="B16" s="146" t="s">
        <v>117</v>
      </c>
      <c r="C16" s="147"/>
      <c r="D16" s="148"/>
      <c r="E16" s="149"/>
      <c r="F16" s="150">
        <f>SUM(F14:F15)</f>
        <v>0</v>
      </c>
    </row>
    <row r="17" spans="1:6" ht="15.75" thickBot="1" x14ac:dyDescent="0.25">
      <c r="A17" s="123"/>
      <c r="B17" s="123"/>
      <c r="C17" s="151"/>
      <c r="D17" s="126"/>
      <c r="E17" s="127"/>
      <c r="F17" s="152"/>
    </row>
    <row r="18" spans="1:6" ht="26.25" thickBot="1" x14ac:dyDescent="0.25">
      <c r="A18" s="129">
        <v>1</v>
      </c>
      <c r="B18" s="184" t="s">
        <v>172</v>
      </c>
      <c r="C18" s="131">
        <v>4.2</v>
      </c>
      <c r="D18" s="132" t="s">
        <v>17</v>
      </c>
      <c r="E18" s="133">
        <v>6.2</v>
      </c>
      <c r="F18" s="134">
        <f>+TRUNC(C18*E18,2)</f>
        <v>26.04</v>
      </c>
    </row>
    <row r="19" spans="1:6" ht="16.5" thickBot="1" x14ac:dyDescent="0.3">
      <c r="A19" s="145"/>
      <c r="B19" s="146" t="s">
        <v>118</v>
      </c>
      <c r="C19" s="147"/>
      <c r="D19" s="148"/>
      <c r="E19" s="149"/>
      <c r="F19" s="150">
        <f>SUM(F18:F18)</f>
        <v>26.04</v>
      </c>
    </row>
    <row r="20" spans="1:6" ht="15.75" thickBot="1" x14ac:dyDescent="0.25">
      <c r="A20" s="123"/>
      <c r="B20" s="123"/>
      <c r="C20" s="151"/>
      <c r="D20" s="126"/>
      <c r="E20" s="127"/>
      <c r="F20" s="152"/>
    </row>
    <row r="21" spans="1:6" ht="13.5" thickBot="1" x14ac:dyDescent="0.25">
      <c r="A21" s="129">
        <v>1</v>
      </c>
      <c r="B21" s="154" t="s">
        <v>169</v>
      </c>
      <c r="C21" s="155">
        <v>8.4</v>
      </c>
      <c r="D21" s="156" t="s">
        <v>17</v>
      </c>
      <c r="E21" s="166">
        <v>5.32</v>
      </c>
      <c r="F21" s="134">
        <f>+TRUNC(C21*E21,2)</f>
        <v>44.68</v>
      </c>
    </row>
    <row r="22" spans="1:6" ht="16.2" thickBot="1" x14ac:dyDescent="0.35">
      <c r="A22" s="145"/>
      <c r="B22" s="146" t="s">
        <v>121</v>
      </c>
      <c r="C22" s="147">
        <v>0</v>
      </c>
      <c r="D22" s="148"/>
      <c r="E22" s="149"/>
      <c r="F22" s="150">
        <f>SUM(F21:F21)</f>
        <v>44.68</v>
      </c>
    </row>
    <row r="23" spans="1:6" ht="15.75" thickBot="1" x14ac:dyDescent="0.25">
      <c r="A23" s="123"/>
      <c r="B23" s="123"/>
      <c r="C23" s="125"/>
      <c r="D23" s="126"/>
      <c r="E23" s="127"/>
      <c r="F23" s="152"/>
    </row>
    <row r="24" spans="1:6" ht="16.5" thickBot="1" x14ac:dyDescent="0.3">
      <c r="A24" s="145"/>
      <c r="B24" s="146" t="s">
        <v>239</v>
      </c>
      <c r="C24" s="158"/>
      <c r="D24" s="159"/>
      <c r="E24" s="149"/>
      <c r="F24" s="150">
        <f>TRUNC(0.8897*F22,2)</f>
        <v>39.75</v>
      </c>
    </row>
    <row r="25" spans="1:6" ht="13.5" thickBot="1" x14ac:dyDescent="0.25">
      <c r="C25" s="160"/>
      <c r="E25" s="161"/>
      <c r="F25" s="161"/>
    </row>
    <row r="26" spans="1:6" ht="16.5" thickBot="1" x14ac:dyDescent="0.3">
      <c r="A26" s="162"/>
      <c r="B26" s="146" t="s">
        <v>122</v>
      </c>
      <c r="C26" s="163"/>
      <c r="D26" s="164"/>
      <c r="E26" s="165"/>
      <c r="F26" s="150">
        <f>+F12+F19+F22+F24+F16</f>
        <v>110.47</v>
      </c>
    </row>
    <row r="27" spans="1:6" ht="16.5" thickBot="1" x14ac:dyDescent="0.3">
      <c r="A27" s="162"/>
      <c r="B27" s="146" t="s">
        <v>130</v>
      </c>
      <c r="C27" s="163"/>
      <c r="D27" s="164"/>
      <c r="E27" s="165"/>
      <c r="F27" s="150">
        <f>0.2685*(F26)</f>
        <v>29.661195000000003</v>
      </c>
    </row>
    <row r="28" spans="1:6" ht="16.5" thickBot="1" x14ac:dyDescent="0.3">
      <c r="A28" s="162"/>
      <c r="B28" s="146" t="s">
        <v>123</v>
      </c>
      <c r="C28" s="163"/>
      <c r="D28" s="164"/>
      <c r="E28" s="165"/>
      <c r="F28" s="150">
        <f>+F27+F26</f>
        <v>140.13119499999999</v>
      </c>
    </row>
    <row r="29" spans="1:6" ht="12.75" x14ac:dyDescent="0.2">
      <c r="A29" s="97">
        <v>0</v>
      </c>
      <c r="C29" s="160"/>
      <c r="E29" s="161"/>
      <c r="F29" s="161"/>
    </row>
  </sheetData>
  <mergeCells count="5">
    <mergeCell ref="A2:F2"/>
    <mergeCell ref="A3:B3"/>
    <mergeCell ref="C3:E3"/>
    <mergeCell ref="A4:E4"/>
    <mergeCell ref="B6:E6"/>
  </mergeCells>
  <printOptions gridLinesSet="0"/>
  <pageMargins left="0.78740157480314965" right="0.78740157480314965" top="1.5406249999999999" bottom="0.98425196850393704" header="0.51181102362204722" footer="0.51181102362204722"/>
  <pageSetup paperSize="9" scale="85" orientation="portrait" horizontalDpi="300" verticalDpi="300" r:id="rId1"/>
  <headerFooter alignWithMargins="0">
    <oddHeader>&amp;L&amp;G&amp;R&amp;G</oddHeader>
    <oddFooter>&amp;LJucurutu/RN, 10 de outubro de 2019&amp;R
Responsável Técnico:
Ellen Gabriela de Melo
CREA: 211603487-6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</vt:i4>
      </vt:variant>
      <vt:variant>
        <vt:lpstr>Intervalos nomeados</vt:lpstr>
      </vt:variant>
      <vt:variant>
        <vt:i4>14</vt:i4>
      </vt:variant>
    </vt:vector>
  </HeadingPairs>
  <TitlesOfParts>
    <vt:vector size="35" baseType="lpstr">
      <vt:lpstr>ENCARGOS SOCIAS</vt:lpstr>
      <vt:lpstr>COMPOSIÇÃO DO BDI</vt:lpstr>
      <vt:lpstr>PLANILHA GERAL</vt:lpstr>
      <vt:lpstr>PLANILHA TRECHO1</vt:lpstr>
      <vt:lpstr>PLANILHA TRECHO2</vt:lpstr>
      <vt:lpstr>PLANILHA TRECHO3</vt:lpstr>
      <vt:lpstr>CRONOGRAMA FISICO</vt:lpstr>
      <vt:lpstr>CONCRETO</vt:lpstr>
      <vt:lpstr>COMP ESC.MEC</vt:lpstr>
      <vt:lpstr>COMP ESC.MAN</vt:lpstr>
      <vt:lpstr>COMP 12-400</vt:lpstr>
      <vt:lpstr>COMP 11-400</vt:lpstr>
      <vt:lpstr>COMP 9-400</vt:lpstr>
      <vt:lpstr>COMP CRUZ</vt:lpstr>
      <vt:lpstr>COMP CABO</vt:lpstr>
      <vt:lpstr>COMP EST</vt:lpstr>
      <vt:lpstr>COMP LUM</vt:lpstr>
      <vt:lpstr>COMP BRACO</vt:lpstr>
      <vt:lpstr>COMP MED</vt:lpstr>
      <vt:lpstr>COMP REF1000</vt:lpstr>
      <vt:lpstr>Plan1</vt:lpstr>
      <vt:lpstr>'COMP 11-400'!Area_de_impressao</vt:lpstr>
      <vt:lpstr>'COMP 12-400'!Area_de_impressao</vt:lpstr>
      <vt:lpstr>'COMP 9-400'!Area_de_impressao</vt:lpstr>
      <vt:lpstr>'COMP BRACO'!Area_de_impressao</vt:lpstr>
      <vt:lpstr>'COMP CABO'!Area_de_impressao</vt:lpstr>
      <vt:lpstr>'COMP CRUZ'!Area_de_impressao</vt:lpstr>
      <vt:lpstr>'COMP ESC.MAN'!Area_de_impressao</vt:lpstr>
      <vt:lpstr>'COMP ESC.MEC'!Area_de_impressao</vt:lpstr>
      <vt:lpstr>'COMP EST'!Area_de_impressao</vt:lpstr>
      <vt:lpstr>'COMP LUM'!Area_de_impressao</vt:lpstr>
      <vt:lpstr>'COMP MED'!Area_de_impressao</vt:lpstr>
      <vt:lpstr>'COMP REF1000'!Area_de_impressao</vt:lpstr>
      <vt:lpstr>CONCRETO!Area_de_impressao</vt:lpstr>
      <vt:lpstr>'ENCARGOS SOCIAS'!Area_de_impressao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Emmanuel</dc:creator>
  <cp:lastModifiedBy>Engenharia</cp:lastModifiedBy>
  <cp:lastPrinted>2019-12-13T19:35:21Z</cp:lastPrinted>
  <dcterms:created xsi:type="dcterms:W3CDTF">2018-08-21T12:39:48Z</dcterms:created>
  <dcterms:modified xsi:type="dcterms:W3CDTF">2019-12-17T19:57:42Z</dcterms:modified>
</cp:coreProperties>
</file>